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8250" activeTab="0"/>
  </bookViews>
  <sheets>
    <sheet name="Input" sheetId="1" r:id="rId1"/>
    <sheet name="Report -&gt;" sheetId="2" r:id="rId2"/>
    <sheet name="SP" sheetId="3" r:id="rId3"/>
    <sheet name="CE" sheetId="4" r:id="rId4"/>
    <sheet name="Cash Flow" sheetId="5" r:id="rId5"/>
    <sheet name="Calcoli -&gt; " sheetId="6" r:id="rId6"/>
    <sheet name="MCL" sheetId="7" r:id="rId7"/>
    <sheet name="Inve" sheetId="8" r:id="rId8"/>
    <sheet name="Personale" sheetId="9" r:id="rId9"/>
    <sheet name="finanziamento" sheetId="10" r:id="rId10"/>
    <sheet name="Altri costi" sheetId="11" r:id="rId11"/>
    <sheet name="Iva" sheetId="12" r:id="rId12"/>
    <sheet name="Irap" sheetId="13" r:id="rId13"/>
    <sheet name="Irpef socio" sheetId="14" r:id="rId14"/>
    <sheet name="Inps socio" sheetId="15" r:id="rId15"/>
    <sheet name="Banca" sheetId="16" r:id="rId1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<sst xmlns="http://schemas.openxmlformats.org/spreadsheetml/2006/main" count="570" uniqueCount="395">
  <si>
    <t>Fatturato</t>
  </si>
  <si>
    <t>Aliquota iva</t>
  </si>
  <si>
    <t>Giorni dil cliente</t>
  </si>
  <si>
    <t>Anno 1</t>
  </si>
  <si>
    <t>Anno 2</t>
  </si>
  <si>
    <t>Anno 3</t>
  </si>
  <si>
    <t>Anno 4</t>
  </si>
  <si>
    <t>Anno 5</t>
  </si>
  <si>
    <t>gg giac mag</t>
  </si>
  <si>
    <t>Prodotti</t>
  </si>
  <si>
    <t>Margine ricarico</t>
  </si>
  <si>
    <t>Vendite</t>
  </si>
  <si>
    <t>Aliquota iva media</t>
  </si>
  <si>
    <t>dilazione Clienti</t>
  </si>
  <si>
    <t>Giorni dil fornitore</t>
  </si>
  <si>
    <t>magazzino MP</t>
  </si>
  <si>
    <t>TOTALE</t>
  </si>
  <si>
    <t>Consumo merci Mp</t>
  </si>
  <si>
    <t>Crediti commerciali</t>
  </si>
  <si>
    <t>Iva a Debito</t>
  </si>
  <si>
    <t>Iva a debito</t>
  </si>
  <si>
    <t>Debiti commerciali</t>
  </si>
  <si>
    <t>Acquisto MP</t>
  </si>
  <si>
    <t>Debiti Commerciali</t>
  </si>
  <si>
    <t>Iva a Credito</t>
  </si>
  <si>
    <t>TOTALE Iva a Debito</t>
  </si>
  <si>
    <t>TOTALE Iva a Credito</t>
  </si>
  <si>
    <t>TOTALE Debiti</t>
  </si>
  <si>
    <t>TOTALE Crediti</t>
  </si>
  <si>
    <t>TOTALE ATTIVO</t>
  </si>
  <si>
    <t>TOTALE PASSIVO</t>
  </si>
  <si>
    <t>Utile Esercizio</t>
  </si>
  <si>
    <t>Utile a nuovo</t>
  </si>
  <si>
    <t>Banca/cassa</t>
  </si>
  <si>
    <t>Banca/Cassa</t>
  </si>
  <si>
    <t>Entrate</t>
  </si>
  <si>
    <t>Incassi</t>
  </si>
  <si>
    <t>Totale Incassi</t>
  </si>
  <si>
    <t>Uscite</t>
  </si>
  <si>
    <t>Magazzino MP</t>
  </si>
  <si>
    <t>Investimenti</t>
  </si>
  <si>
    <t>INVESTIMENTI</t>
  </si>
  <si>
    <t>Investimenti Materiali</t>
  </si>
  <si>
    <t>Investimenti Immateriali</t>
  </si>
  <si>
    <t>Pagamenti inv materiali (con Iva)</t>
  </si>
  <si>
    <t>Pagamenti inv immateriali  (con Iva)</t>
  </si>
  <si>
    <t>residuo da pagare</t>
  </si>
  <si>
    <t>Aliquota media amm.to materiali</t>
  </si>
  <si>
    <t>Aliquota media amm.to Immateriali</t>
  </si>
  <si>
    <t>Ammortamenti</t>
  </si>
  <si>
    <t>Fondo Ammortamenti</t>
  </si>
  <si>
    <t>Riepilogo</t>
  </si>
  <si>
    <t>Amm,ti materiali</t>
  </si>
  <si>
    <t>Amm.ti immateriali</t>
  </si>
  <si>
    <t>Investimenti materiali</t>
  </si>
  <si>
    <t>Investimenti immateriali</t>
  </si>
  <si>
    <t>F.do amm.to inv materiali</t>
  </si>
  <si>
    <t>F.do amm.to inv immateriali</t>
  </si>
  <si>
    <t>Iva a credito</t>
  </si>
  <si>
    <t>Totale Iva a Credito</t>
  </si>
  <si>
    <t>Debito Fornitori Imm.ni</t>
  </si>
  <si>
    <t>Totale Debiti Fornitori imm.ni</t>
  </si>
  <si>
    <t>Totale Uscite</t>
  </si>
  <si>
    <t>Debiti Forn. Imm.ni</t>
  </si>
  <si>
    <t>PERSONALE</t>
  </si>
  <si>
    <t>Numero dipendenti</t>
  </si>
  <si>
    <t>INPS (in % della retribuzione lorda media)</t>
  </si>
  <si>
    <t>INAIL (in % della retribuzione lorda media)</t>
  </si>
  <si>
    <t>TFR/Fondo  (in % della retribuzione lorda media)</t>
  </si>
  <si>
    <t>Retribuzione</t>
  </si>
  <si>
    <t>INPS</t>
  </si>
  <si>
    <t>INAIL</t>
  </si>
  <si>
    <t>TFR</t>
  </si>
  <si>
    <t>Costo Dipendenti</t>
  </si>
  <si>
    <t>Retribuzione Lorda media anno</t>
  </si>
  <si>
    <t>Totale Costo</t>
  </si>
  <si>
    <t>Costi Personale</t>
  </si>
  <si>
    <t>FINANZIAMENTI M/L TERMINE</t>
  </si>
  <si>
    <t xml:space="preserve">Periodo Stipula Contratto </t>
  </si>
  <si>
    <t>Tasso di interesse annuale</t>
  </si>
  <si>
    <t>Importo Mutuo</t>
  </si>
  <si>
    <t>Numero anni</t>
  </si>
  <si>
    <t>MUTUO</t>
  </si>
  <si>
    <t>PARAMETRI</t>
  </si>
  <si>
    <t>INPUT</t>
  </si>
  <si>
    <t>Inizio pagamento rata</t>
  </si>
  <si>
    <t>Numero rate annuali (da 1 a 4)</t>
  </si>
  <si>
    <t>Durata (numero rate totali)</t>
  </si>
  <si>
    <t>Tasso di interesse effettivo</t>
  </si>
  <si>
    <t>Rata (quota capitale + oneri finanziari)</t>
  </si>
  <si>
    <t>periodo</t>
  </si>
  <si>
    <t>Mutuo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</si>
  <si>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</si>
  <si>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</si>
  <si>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</si>
  <si>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</si>
  <si>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</si>
  <si>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</si>
  <si>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</si>
  <si>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</si>
  <si>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</si>
  <si>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</si>
  <si>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</si>
  <si>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</si>
  <si>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</si>
  <si>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</si>
  <si>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</si>
  <si>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</si>
  <si>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</si>
  <si>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</si>
  <si>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</si>
  <si>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</si>
  <si>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</si>
  <si>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</si>
  <si>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</si>
  <si>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</si>
  <si>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</si>
  <si>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</si>
  <si>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</si>
  <si>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</si>
  <si>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</si>
  <si>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</si>
  <si>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</si>
  <si>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</si>
  <si>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</si>
  <si>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</si>
  <si>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</si>
  <si>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Rata</t>
  </si>
  <si>
    <t>Quota Capitale</t>
  </si>
  <si>
    <t>Quota Capitale Cumulata</t>
  </si>
  <si>
    <t xml:space="preserve">Oneri Finanziari </t>
  </si>
  <si>
    <t>Debito Residuo</t>
  </si>
  <si>
    <t>SP</t>
  </si>
  <si>
    <t>Banca</t>
  </si>
  <si>
    <t>CE</t>
  </si>
  <si>
    <t>ONERI FINANZIARI</t>
  </si>
  <si>
    <t>controllo</t>
  </si>
  <si>
    <t>numero mese stipula</t>
  </si>
  <si>
    <t>numero mese inizio rata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</si>
  <si>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</si>
  <si>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</si>
  <si>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</si>
  <si>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</si>
  <si>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</si>
  <si>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</si>
  <si>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</si>
  <si>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</si>
  <si>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</si>
  <si>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</si>
  <si>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</si>
  <si>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</si>
  <si>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</si>
  <si>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</si>
  <si>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</si>
  <si>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</si>
  <si>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</si>
  <si>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</si>
  <si>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</si>
  <si>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</si>
  <si>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</si>
  <si>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</si>
  <si>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</si>
  <si>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</si>
  <si>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</si>
  <si>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</si>
  <si>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</si>
  <si>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</si>
  <si>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</si>
  <si>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</si>
  <si>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</si>
  <si>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</si>
  <si>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</si>
  <si>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</si>
  <si>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</si>
  <si>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</si>
  <si>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</si>
  <si>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</si>
  <si>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</si>
  <si>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</si>
  <si>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</si>
  <si>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</si>
  <si>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</si>
  <si>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</si>
  <si>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</si>
  <si>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</si>
  <si>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</si>
  <si>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</si>
  <si>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</si>
  <si>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</si>
  <si>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</si>
  <si>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</si>
  <si>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</si>
  <si>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</si>
  <si>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</si>
  <si>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</si>
  <si>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</si>
  <si>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</si>
  <si>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</si>
  <si>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</si>
  <si>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</si>
  <si>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</si>
  <si>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</si>
  <si>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</si>
  <si>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</si>
  <si>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</si>
  <si>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</si>
  <si>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</si>
  <si>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</si>
  <si>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</si>
  <si>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</si>
  <si>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</si>
  <si>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</si>
  <si>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</si>
  <si>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</si>
  <si>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</si>
  <si>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</si>
  <si>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</si>
  <si>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</si>
  <si>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</si>
  <si>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</si>
  <si>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</si>
  <si>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</si>
  <si>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</si>
  <si>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</si>
  <si>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Finanziamento m/l termine</t>
  </si>
  <si>
    <t>Oneri Finanziari</t>
  </si>
  <si>
    <t>Altri Costi</t>
  </si>
  <si>
    <t>Aliquota Iva</t>
  </si>
  <si>
    <t>Costo -&gt;</t>
  </si>
  <si>
    <t>spese utenze</t>
  </si>
  <si>
    <t>spese di rappresentanza</t>
  </si>
  <si>
    <t>spese di pubblicità e promozioni</t>
  </si>
  <si>
    <t>beni strumentali inf. al milione</t>
  </si>
  <si>
    <t>spese di trasporto</t>
  </si>
  <si>
    <t>lavorazioni presso terzi</t>
  </si>
  <si>
    <t>consulenze legali, fiscali, notarili, ecc…</t>
  </si>
  <si>
    <t>compensi amministratori</t>
  </si>
  <si>
    <t>altri costi amministrativi</t>
  </si>
  <si>
    <t>Costi diversi</t>
  </si>
  <si>
    <t>Premi assicurativi</t>
  </si>
  <si>
    <t xml:space="preserve">affitti </t>
  </si>
  <si>
    <t>Altri costi 1</t>
  </si>
  <si>
    <t>Altri costi 2</t>
  </si>
  <si>
    <t>Altri costi 3</t>
  </si>
  <si>
    <t>Altri costi 4</t>
  </si>
  <si>
    <t>Altri costi 5</t>
  </si>
  <si>
    <t>Altri costi 6</t>
  </si>
  <si>
    <t>Altri costi 7</t>
  </si>
  <si>
    <t>Altri costi 8</t>
  </si>
  <si>
    <t>Altri costi 9</t>
  </si>
  <si>
    <t>Utile esercizio anteimposte</t>
  </si>
  <si>
    <t>Totale Iva</t>
  </si>
  <si>
    <t>Utile</t>
  </si>
  <si>
    <t>Tasso scoperto conto corrente</t>
  </si>
  <si>
    <t>CRUSCOTTO SINTETICO</t>
  </si>
  <si>
    <t>Erario c/Iva</t>
  </si>
  <si>
    <t>Liquidazione mensile</t>
  </si>
  <si>
    <t xml:space="preserve">Erario c/iva </t>
  </si>
  <si>
    <t>Utilizzo Iva a credito</t>
  </si>
  <si>
    <t>Liquidazione Iva</t>
  </si>
  <si>
    <t>Riporto Iva a Credito</t>
  </si>
  <si>
    <t>Pagamento Iva</t>
  </si>
  <si>
    <t>Liquidazione trimestrale</t>
  </si>
  <si>
    <t>ANNO 1</t>
  </si>
  <si>
    <t>ANNO 2</t>
  </si>
  <si>
    <t>ANNO 3</t>
  </si>
  <si>
    <t>ANNO 4</t>
  </si>
  <si>
    <t>ANNO 5</t>
  </si>
  <si>
    <t xml:space="preserve">Erario c/iva ultimo </t>
  </si>
  <si>
    <t>mensile</t>
  </si>
  <si>
    <t>trimestrale</t>
  </si>
  <si>
    <t>Paramentri Iniziali</t>
  </si>
  <si>
    <t>Liquidazione</t>
  </si>
  <si>
    <t>iva</t>
  </si>
  <si>
    <t>Utile da partecipazione da portare a Tassazione</t>
  </si>
  <si>
    <t>Quota Socio</t>
  </si>
  <si>
    <t>% Utile a Tassazione</t>
  </si>
  <si>
    <t>Utili da partecipazione</t>
  </si>
  <si>
    <t>Utile da portare a Tassazione</t>
  </si>
  <si>
    <t>Tassazione</t>
  </si>
  <si>
    <t>Scaglioni reddito</t>
  </si>
  <si>
    <t>Da</t>
  </si>
  <si>
    <t>a</t>
  </si>
  <si>
    <t>Aliquota</t>
  </si>
  <si>
    <t>Fascia</t>
  </si>
  <si>
    <t>Quota socio</t>
  </si>
  <si>
    <t xml:space="preserve">Liquidità -&gt; Conto corrente Banca </t>
  </si>
  <si>
    <t xml:space="preserve">Tassazione </t>
  </si>
  <si>
    <t>Reddito Imponibile Irpef</t>
  </si>
  <si>
    <t>Costo non detraibili IRAP</t>
  </si>
  <si>
    <t>Costo del Personale</t>
  </si>
  <si>
    <t>Totale costi non deducibili</t>
  </si>
  <si>
    <t>Reddito Imponibile Irap</t>
  </si>
  <si>
    <t>Irap</t>
  </si>
  <si>
    <t>Aliquota Irap</t>
  </si>
  <si>
    <t>Imposta Irap</t>
  </si>
  <si>
    <t>Liquidazione Irap</t>
  </si>
  <si>
    <t>Debito Irap</t>
  </si>
  <si>
    <t>Credito Irap</t>
  </si>
  <si>
    <t>Utile netto dopo Irap</t>
  </si>
  <si>
    <t>Credito v erario</t>
  </si>
  <si>
    <t>Debito v/Erario</t>
  </si>
  <si>
    <t>Cash Flow</t>
  </si>
  <si>
    <t>Reddito Operativo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</si>
  <si>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</si>
  <si>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</si>
  <si>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</si>
  <si>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</si>
  <si>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</si>
  <si>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</si>
  <si>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Variazione Rim. Merci, Mat. Prime, Suss., Semilav.</t>
  </si>
  <si>
    <t xml:space="preserve">     - Variazione Fornitori Commerciali</t>
  </si>
  <si>
    <t>CASH FLOW DELLA GESTIONE CARATTERISTICA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</si>
  <si>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</si>
  <si>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</si>
  <si>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</si>
  <si>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</si>
  <si>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</si>
  <si>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</si>
  <si>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Soci</t>
  </si>
  <si>
    <t xml:space="preserve">     - Variazione Fornitori Immobilizzazioni</t>
  </si>
  <si>
    <t xml:space="preserve">     - Oneri finanziari </t>
  </si>
  <si>
    <t xml:space="preserve">     - Imposte di competenza</t>
  </si>
  <si>
    <t xml:space="preserve">     - Utili non riportati a nuovo</t>
  </si>
  <si>
    <t>CASH FLOW (VARIAZIONE LIQUIDITA' A BREVE)</t>
  </si>
  <si>
    <t>CONTROLLO</t>
  </si>
  <si>
    <t>Margine Contribuzione</t>
  </si>
  <si>
    <t>REDDITO OPERATIVO</t>
  </si>
  <si>
    <t>AMMORTAMENTI</t>
  </si>
  <si>
    <t>Crediti esigibili nell'esercizio</t>
  </si>
  <si>
    <t>Debiti correnti</t>
  </si>
  <si>
    <t>Fondo TFR</t>
  </si>
  <si>
    <t>Finanxiamento soci</t>
  </si>
  <si>
    <t>Debiti m/l termine</t>
  </si>
  <si>
    <t>Banca c/c attivo</t>
  </si>
  <si>
    <t>Banca c/c passivo</t>
  </si>
  <si>
    <t>Oneri finanziari Passivi</t>
  </si>
  <si>
    <t>Tasso interesse attivo</t>
  </si>
  <si>
    <t>Uscite Oneri finaziari</t>
  </si>
  <si>
    <t>Finanziamento soci</t>
  </si>
  <si>
    <t>Distribuzione utili soci</t>
  </si>
  <si>
    <t>Ineressi Attivi</t>
  </si>
  <si>
    <t>GESTIONE FINANZIARIA</t>
  </si>
  <si>
    <t>Interessi Attivi</t>
  </si>
  <si>
    <t>Entrate interessi attivi</t>
  </si>
  <si>
    <t>dopo ineressi attvi/passivi</t>
  </si>
  <si>
    <t>debiti7CREDITI</t>
  </si>
  <si>
    <t>Stato Patrimoniale</t>
  </si>
  <si>
    <t>Conto Economico</t>
  </si>
  <si>
    <t>Torna ad Input</t>
  </si>
  <si>
    <t>Visualizza Report</t>
  </si>
  <si>
    <t>Settore:</t>
  </si>
  <si>
    <t xml:space="preserve">Entità legale: </t>
  </si>
  <si>
    <t>Utile Azienda  dopo Irap</t>
  </si>
  <si>
    <t xml:space="preserve">Commercio </t>
  </si>
  <si>
    <t>Società di persone/Ditta Individuale</t>
  </si>
  <si>
    <t>Utile socio al</t>
  </si>
  <si>
    <t>Tassazione Irpef Socio al</t>
  </si>
  <si>
    <t>UTILE SOCIO DOPO TASSAZIONE</t>
  </si>
  <si>
    <t>% Utile calcolo Inps</t>
  </si>
  <si>
    <t>Tipologia di contribuente</t>
  </si>
  <si>
    <t>Commerciante</t>
  </si>
  <si>
    <t>Inps</t>
  </si>
  <si>
    <t>&lt;</t>
  </si>
  <si>
    <t>Minimale</t>
  </si>
  <si>
    <t>&gt;</t>
  </si>
  <si>
    <t>%</t>
  </si>
  <si>
    <t>contributi</t>
  </si>
  <si>
    <t>Contributi Inps Socio al</t>
  </si>
  <si>
    <t>Utile socio (dopo tassazione Irpef e Inps)</t>
  </si>
  <si>
    <t>celle input</t>
  </si>
  <si>
    <t>Iva a Debito mese</t>
  </si>
  <si>
    <t>Iva a Credito mese</t>
  </si>
  <si>
    <t>TOTALE Iva a Debito Mese</t>
  </si>
  <si>
    <t>TOTALE Iva a Credito mese</t>
  </si>
  <si>
    <t>Attività:</t>
  </si>
  <si>
    <t>Abbigliamento/Franchising</t>
  </si>
  <si>
    <t>Tipologia 1</t>
  </si>
  <si>
    <t>Tipologia 2</t>
  </si>
  <si>
    <t>Tipologia 3</t>
  </si>
  <si>
    <t>Tipologia 4</t>
  </si>
  <si>
    <t>Tipologia 5</t>
  </si>
  <si>
    <t>Tipologia 6</t>
  </si>
  <si>
    <t>Tipologia 7</t>
  </si>
  <si>
    <t>Tipologia 8</t>
  </si>
  <si>
    <t>Tipologia 9</t>
  </si>
  <si>
    <t>Royalties Fatturato</t>
  </si>
  <si>
    <t xml:space="preserve">Royalties </t>
  </si>
  <si>
    <t>Royalties Franchising</t>
  </si>
  <si>
    <t>% Fatturato</t>
  </si>
  <si>
    <t>gg dilazione pagamento</t>
  </si>
  <si>
    <t>Royalties franchising</t>
  </si>
  <si>
    <t>Acquisti</t>
  </si>
  <si>
    <t>Debito v/Franchisor</t>
  </si>
  <si>
    <t>Uscite Franchisor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</si>
</sst>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"/>
    <numFmt numFmtId="165" formatCode="&quot;€&quot;\ #,##0.00"/>
    <numFmt numFmtId="166" formatCode="&quot;€&quot;\ #,##0.0"/>
    <numFmt numFmtId="167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b/>
      <sz val="8"/>
      <name val="Book Antiqua"/>
      <family val="1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9FBA5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17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9" fontId="42" fillId="8" borderId="10" xfId="59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2" fillId="8" borderId="0" xfId="0" applyFont="1" applyFill="1" applyBorder="1" applyAlignment="1">
      <alignment/>
    </xf>
    <xf numFmtId="0" fontId="42" fillId="0" borderId="17" xfId="0" applyFont="1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42" fillId="0" borderId="0" xfId="0" applyNumberFormat="1" applyFont="1" applyBorder="1" applyAlignment="1">
      <alignment horizontal="center"/>
    </xf>
    <xf numFmtId="164" fontId="42" fillId="0" borderId="0" xfId="0" applyNumberFormat="1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0" xfId="0" applyFont="1" applyBorder="1" applyAlignment="1" quotePrefix="1">
      <alignment/>
    </xf>
    <xf numFmtId="9" fontId="0" fillId="8" borderId="10" xfId="59" applyFont="1" applyFill="1" applyBorder="1" applyAlignment="1">
      <alignment horizontal="center"/>
    </xf>
    <xf numFmtId="164" fontId="0" fillId="7" borderId="10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2" fillId="0" borderId="27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164" fontId="42" fillId="0" borderId="22" xfId="0" applyNumberFormat="1" applyFont="1" applyBorder="1" applyAlignment="1">
      <alignment/>
    </xf>
    <xf numFmtId="0" fontId="0" fillId="34" borderId="0" xfId="0" applyFill="1" applyAlignment="1">
      <alignment/>
    </xf>
    <xf numFmtId="0" fontId="2" fillId="35" borderId="14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>
      <alignment horizontal="center"/>
    </xf>
    <xf numFmtId="0" fontId="2" fillId="35" borderId="32" xfId="0" applyFont="1" applyFill="1" applyBorder="1" applyAlignment="1" applyProtection="1">
      <alignment vertical="center"/>
      <protection hidden="1"/>
    </xf>
    <xf numFmtId="2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9" fontId="2" fillId="36" borderId="13" xfId="59" applyFont="1" applyFill="1" applyBorder="1" applyAlignment="1" applyProtection="1">
      <alignment horizontal="center" vertical="center" wrapText="1"/>
      <protection locked="0"/>
    </xf>
    <xf numFmtId="17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0" applyFont="1" applyFill="1" applyBorder="1" applyAlignment="1" applyProtection="1">
      <alignment vertical="center"/>
      <protection hidden="1"/>
    </xf>
    <xf numFmtId="165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 applyProtection="1">
      <alignment vertical="center" wrapText="1"/>
      <protection hidden="1"/>
    </xf>
    <xf numFmtId="3" fontId="23" fillId="36" borderId="14" xfId="0" applyNumberFormat="1" applyFont="1" applyFill="1" applyBorder="1" applyAlignment="1" applyProtection="1">
      <alignment horizontal="center"/>
      <protection hidden="1"/>
    </xf>
    <xf numFmtId="0" fontId="2" fillId="35" borderId="15" xfId="0" applyFont="1" applyFill="1" applyBorder="1" applyAlignment="1" applyProtection="1">
      <alignment vertical="center"/>
      <protection hidden="1"/>
    </xf>
    <xf numFmtId="0" fontId="4" fillId="35" borderId="13" xfId="0" applyFont="1" applyFill="1" applyBorder="1" applyAlignment="1">
      <alignment horizontal="center"/>
    </xf>
    <xf numFmtId="9" fontId="0" fillId="2" borderId="0" xfId="59" applyNumberFormat="1" applyFont="1" applyFill="1" applyAlignment="1" applyProtection="1">
      <alignment horizontal="center"/>
      <protection hidden="1"/>
    </xf>
    <xf numFmtId="164" fontId="0" fillId="2" borderId="0" xfId="0" applyNumberFormat="1" applyFill="1" applyAlignment="1" applyProtection="1">
      <alignment horizontal="center"/>
      <protection hidden="1"/>
    </xf>
    <xf numFmtId="0" fontId="26" fillId="34" borderId="0" xfId="0" applyFont="1" applyFill="1" applyAlignment="1">
      <alignment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17" fontId="2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vertical="center"/>
      <protection hidden="1"/>
    </xf>
    <xf numFmtId="17" fontId="0" fillId="34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6" fillId="37" borderId="0" xfId="0" applyFont="1" applyFill="1" applyAlignment="1">
      <alignment/>
    </xf>
    <xf numFmtId="17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43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165" fontId="0" fillId="34" borderId="0" xfId="0" applyNumberFormat="1" applyFill="1" applyAlignment="1">
      <alignment/>
    </xf>
    <xf numFmtId="164" fontId="42" fillId="2" borderId="0" xfId="0" applyNumberFormat="1" applyFont="1" applyFill="1" applyBorder="1" applyAlignment="1" applyProtection="1">
      <alignment horizontal="center"/>
      <protection hidden="1"/>
    </xf>
    <xf numFmtId="0" fontId="42" fillId="0" borderId="0" xfId="0" applyFont="1" applyBorder="1" applyAlignment="1">
      <alignment horizontal="left"/>
    </xf>
    <xf numFmtId="165" fontId="0" fillId="0" borderId="0" xfId="0" applyNumberFormat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42" fillId="0" borderId="0" xfId="0" applyNumberFormat="1" applyFont="1" applyFill="1" applyAlignment="1">
      <alignment/>
    </xf>
    <xf numFmtId="164" fontId="42" fillId="0" borderId="0" xfId="0" applyNumberFormat="1" applyFont="1" applyFill="1" applyAlignment="1" applyProtection="1">
      <alignment horizontal="left"/>
      <protection hidden="1"/>
    </xf>
    <xf numFmtId="164" fontId="42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 horizontal="center"/>
    </xf>
    <xf numFmtId="0" fontId="42" fillId="0" borderId="0" xfId="0" applyFont="1" applyFill="1" applyAlignment="1" quotePrefix="1">
      <alignment/>
    </xf>
    <xf numFmtId="9" fontId="42" fillId="0" borderId="0" xfId="59" applyNumberFormat="1" applyFont="1" applyFill="1" applyAlignment="1">
      <alignment/>
    </xf>
    <xf numFmtId="3" fontId="42" fillId="0" borderId="0" xfId="0" applyNumberFormat="1" applyFont="1" applyFill="1" applyAlignment="1">
      <alignment horizontal="center"/>
    </xf>
    <xf numFmtId="165" fontId="42" fillId="0" borderId="0" xfId="0" applyNumberFormat="1" applyFont="1" applyFill="1" applyAlignment="1">
      <alignment horizontal="center"/>
    </xf>
    <xf numFmtId="10" fontId="0" fillId="0" borderId="0" xfId="59" applyNumberFormat="1" applyFont="1" applyBorder="1" applyAlignment="1">
      <alignment/>
    </xf>
    <xf numFmtId="9" fontId="0" fillId="0" borderId="0" xfId="59" applyFont="1" applyBorder="1" applyAlignment="1">
      <alignment/>
    </xf>
    <xf numFmtId="164" fontId="42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42" fillId="8" borderId="0" xfId="0" applyFont="1" applyFill="1" applyBorder="1" applyAlignment="1">
      <alignment horizontal="center"/>
    </xf>
    <xf numFmtId="0" fontId="36" fillId="0" borderId="0" xfId="53" applyAlignment="1">
      <alignment/>
    </xf>
    <xf numFmtId="0" fontId="36" fillId="22" borderId="0" xfId="53" applyFill="1" applyAlignment="1">
      <alignment horizontal="center"/>
    </xf>
    <xf numFmtId="9" fontId="0" fillId="33" borderId="33" xfId="59" applyFont="1" applyFill="1" applyBorder="1" applyAlignment="1">
      <alignment horizontal="center"/>
    </xf>
    <xf numFmtId="9" fontId="0" fillId="33" borderId="34" xfId="59" applyFont="1" applyFill="1" applyBorder="1" applyAlignment="1">
      <alignment horizontal="center"/>
    </xf>
    <xf numFmtId="9" fontId="0" fillId="33" borderId="35" xfId="59" applyFont="1" applyFill="1" applyBorder="1" applyAlignment="1">
      <alignment horizontal="center"/>
    </xf>
    <xf numFmtId="1" fontId="0" fillId="33" borderId="33" xfId="0" applyNumberFormat="1" applyFill="1" applyBorder="1" applyAlignment="1">
      <alignment horizontal="center"/>
    </xf>
    <xf numFmtId="164" fontId="0" fillId="33" borderId="34" xfId="0" applyNumberForma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44" fillId="0" borderId="3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10" fontId="45" fillId="0" borderId="36" xfId="0" applyNumberFormat="1" applyFont="1" applyBorder="1" applyAlignment="1">
      <alignment horizontal="center" vertical="center" wrapText="1"/>
    </xf>
    <xf numFmtId="165" fontId="45" fillId="0" borderId="36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42" fillId="0" borderId="0" xfId="0" applyNumberFormat="1" applyFont="1" applyAlignment="1">
      <alignment/>
    </xf>
    <xf numFmtId="0" fontId="44" fillId="0" borderId="36" xfId="0" applyFont="1" applyFill="1" applyBorder="1" applyAlignment="1">
      <alignment horizontal="center" vertical="center" wrapText="1"/>
    </xf>
    <xf numFmtId="166" fontId="0" fillId="0" borderId="36" xfId="0" applyNumberFormat="1" applyBorder="1" applyAlignment="1">
      <alignment/>
    </xf>
    <xf numFmtId="9" fontId="0" fillId="0" borderId="0" xfId="0" applyNumberFormat="1" applyBorder="1" applyAlignment="1">
      <alignment/>
    </xf>
    <xf numFmtId="164" fontId="42" fillId="0" borderId="20" xfId="0" applyNumberFormat="1" applyFont="1" applyBorder="1" applyAlignment="1">
      <alignment horizontal="center"/>
    </xf>
    <xf numFmtId="9" fontId="0" fillId="0" borderId="19" xfId="0" applyNumberFormat="1" applyBorder="1" applyAlignment="1" quotePrefix="1">
      <alignment/>
    </xf>
    <xf numFmtId="9" fontId="42" fillId="0" borderId="0" xfId="59" applyFont="1" applyBorder="1" applyAlignment="1">
      <alignment/>
    </xf>
    <xf numFmtId="167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0" fontId="42" fillId="0" borderId="0" xfId="0" applyFont="1" applyAlignment="1">
      <alignment horizontal="center" wrapText="1"/>
    </xf>
    <xf numFmtId="165" fontId="4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AN118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7" sqref="D127"/>
    </sheetView>
  </sheetViews>
  <sheetFormatPr defaultColWidth="9.140625" defaultRowHeight="15"/>
  <cols>
    <col min="2" max="2" width="1.7109375" style="0" customWidth="1"/>
    <col min="3" max="3" width="41.00390625" style="0" customWidth="1"/>
    <col min="4" max="4" width="12.57421875" style="0" bestFit="1" customWidth="1"/>
    <col min="5" max="5" width="12.57421875" style="0" customWidth="1"/>
    <col min="6" max="6" width="12.00390625" style="0" customWidth="1"/>
    <col min="7" max="7" width="11.421875" style="0" customWidth="1"/>
    <col min="8" max="8" width="13.140625" style="0" bestFit="1" customWidth="1"/>
    <col min="9" max="9" width="14.57421875" style="0" customWidth="1"/>
    <col min="10" max="10" width="13.140625" style="0" bestFit="1" customWidth="1"/>
    <col min="11" max="11" width="17.8515625" style="0" customWidth="1"/>
    <col min="13" max="13" width="11.421875" style="0" customWidth="1"/>
    <col min="29" max="29" width="11.00390625" style="0" bestFit="1" customWidth="1"/>
    <col min="30" max="30" width="15.57421875" style="0" bestFit="1" customWidth="1"/>
  </cols>
  <sheetData>
    <row r="2" spans="3:13" ht="45">
      <c r="C2" s="110"/>
      <c r="E2" s="8" t="s">
        <v>351</v>
      </c>
      <c r="F2" t="s">
        <v>354</v>
      </c>
      <c r="H2" t="s">
        <v>375</v>
      </c>
      <c r="I2" s="131" t="s">
        <v>376</v>
      </c>
      <c r="J2" s="8" t="s">
        <v>352</v>
      </c>
      <c r="K2" s="131" t="s">
        <v>355</v>
      </c>
      <c r="M2" s="2" t="s">
        <v>370</v>
      </c>
    </row>
    <row r="3" ht="15.75" thickBot="1"/>
    <row r="4" spans="2:11" ht="15">
      <c r="B4" s="10"/>
      <c r="C4" s="23" t="s">
        <v>254</v>
      </c>
      <c r="D4" s="11"/>
      <c r="E4" s="11"/>
      <c r="F4" s="11"/>
      <c r="G4" s="11"/>
      <c r="H4" s="11"/>
      <c r="I4" s="12"/>
      <c r="K4" s="8" t="s">
        <v>350</v>
      </c>
    </row>
    <row r="5" spans="2:11" ht="15">
      <c r="B5" s="18"/>
      <c r="C5" s="19"/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7"/>
      <c r="K5" s="109" t="s">
        <v>347</v>
      </c>
    </row>
    <row r="6" spans="2:11" ht="15">
      <c r="B6" s="18"/>
      <c r="C6" s="19" t="s">
        <v>353</v>
      </c>
      <c r="D6" s="53">
        <f>+'CE'!D50</f>
        <v>36933.469786859234</v>
      </c>
      <c r="E6" s="53">
        <f>+'CE'!E50</f>
        <v>94108.06123862477</v>
      </c>
      <c r="F6" s="53">
        <f>+'CE'!F50</f>
        <v>125647.97098617553</v>
      </c>
      <c r="G6" s="53">
        <f>+'CE'!G50</f>
        <v>161655.6260827214</v>
      </c>
      <c r="H6" s="53">
        <f>+'CE'!H50</f>
        <v>241694.7459249144</v>
      </c>
      <c r="I6" s="17"/>
      <c r="K6" s="109" t="s">
        <v>348</v>
      </c>
    </row>
    <row r="7" spans="2:11" ht="15">
      <c r="B7" s="18"/>
      <c r="C7" s="19" t="s">
        <v>369</v>
      </c>
      <c r="D7" s="53">
        <f>+'CE'!D58</f>
        <v>15633.189451857466</v>
      </c>
      <c r="E7" s="53">
        <f>+'CE'!E58</f>
        <v>34972.34141783524</v>
      </c>
      <c r="F7" s="53">
        <f>+'CE'!F58</f>
        <v>45051.328185236736</v>
      </c>
      <c r="G7" s="53">
        <f>+'CE'!G58</f>
        <v>56558.040859689645</v>
      </c>
      <c r="H7" s="53">
        <f>+'CE'!H58</f>
        <v>82135.57853246538</v>
      </c>
      <c r="I7" s="17"/>
      <c r="K7" s="109" t="s">
        <v>302</v>
      </c>
    </row>
    <row r="8" spans="2:9" ht="15">
      <c r="B8" s="18"/>
      <c r="C8" s="19"/>
      <c r="D8" s="129"/>
      <c r="E8" s="129"/>
      <c r="F8" s="129"/>
      <c r="G8" s="129"/>
      <c r="H8" s="129"/>
      <c r="I8" s="17"/>
    </row>
    <row r="9" spans="2:9" ht="15">
      <c r="B9" s="18"/>
      <c r="C9" s="19" t="s">
        <v>286</v>
      </c>
      <c r="D9" s="53">
        <f>+IF(SP!C4&gt;0,SP!C4,-SP!C23)</f>
        <v>156810.8333301926</v>
      </c>
      <c r="E9" s="53">
        <f>+IF(SP!D4&gt;0,SP!D4,-SP!D23)</f>
        <v>322782.12394383503</v>
      </c>
      <c r="F9" s="53">
        <f>+IF(SP!E4&gt;0,SP!E4,-SP!E23)</f>
        <v>522975.7379924832</v>
      </c>
      <c r="G9" s="53">
        <f>+IF(SP!F4&gt;0,SP!F4,-SP!F23)</f>
        <v>730182.7492006621</v>
      </c>
      <c r="H9" s="53">
        <f>+IF(SP!G4&gt;0,SP!G4,-SP!G23)</f>
        <v>976450.0144204646</v>
      </c>
      <c r="I9" s="17"/>
    </row>
    <row r="10" spans="2:9" ht="15.75" thickBot="1">
      <c r="B10" s="20"/>
      <c r="C10" s="21"/>
      <c r="D10" s="21"/>
      <c r="E10" s="21"/>
      <c r="F10" s="21"/>
      <c r="G10" s="21"/>
      <c r="H10" s="21"/>
      <c r="I10" s="22"/>
    </row>
    <row r="11" ht="15.75" thickBot="1"/>
    <row r="12" spans="2:9" ht="15">
      <c r="B12" s="10"/>
      <c r="C12" s="11"/>
      <c r="D12" s="11"/>
      <c r="E12" s="11"/>
      <c r="F12" s="11"/>
      <c r="G12" s="11"/>
      <c r="H12" s="11"/>
      <c r="I12" s="12"/>
    </row>
    <row r="13" spans="2:9" ht="15">
      <c r="B13" s="18"/>
      <c r="C13" s="14" t="s">
        <v>271</v>
      </c>
      <c r="D13" s="19"/>
      <c r="E13" s="19"/>
      <c r="F13" s="19"/>
      <c r="G13" s="19"/>
      <c r="H13" s="19"/>
      <c r="I13" s="17"/>
    </row>
    <row r="14" spans="2:34" ht="15">
      <c r="B14" s="18"/>
      <c r="C14" s="19" t="s">
        <v>259</v>
      </c>
      <c r="D14" s="108" t="s">
        <v>270</v>
      </c>
      <c r="E14" s="19"/>
      <c r="F14" s="19"/>
      <c r="G14" s="19"/>
      <c r="H14" s="19"/>
      <c r="I14" s="17"/>
      <c r="AH14" t="s">
        <v>269</v>
      </c>
    </row>
    <row r="15" spans="2:34" ht="15">
      <c r="B15" s="18"/>
      <c r="C15" s="19"/>
      <c r="D15" s="19"/>
      <c r="E15" s="19"/>
      <c r="F15" s="19"/>
      <c r="G15" s="19"/>
      <c r="H15" s="19"/>
      <c r="I15" s="17"/>
      <c r="AH15" t="s">
        <v>270</v>
      </c>
    </row>
    <row r="16" spans="2:9" ht="30">
      <c r="B16" s="18"/>
      <c r="C16" s="19"/>
      <c r="D16" s="15" t="s">
        <v>389</v>
      </c>
      <c r="E16" s="132" t="s">
        <v>390</v>
      </c>
      <c r="F16" s="132" t="s">
        <v>227</v>
      </c>
      <c r="G16" s="19"/>
      <c r="H16" s="19"/>
      <c r="I16" s="17"/>
    </row>
    <row r="17" spans="2:9" ht="15">
      <c r="B17" s="18"/>
      <c r="C17" s="19" t="s">
        <v>388</v>
      </c>
      <c r="D17" s="26">
        <v>0.05</v>
      </c>
      <c r="E17" s="27">
        <v>60</v>
      </c>
      <c r="F17" s="26">
        <v>0.21</v>
      </c>
      <c r="G17" s="19"/>
      <c r="H17" s="19"/>
      <c r="I17" s="17"/>
    </row>
    <row r="18" spans="2:9" ht="15">
      <c r="B18" s="18"/>
      <c r="C18" s="19"/>
      <c r="D18" s="19"/>
      <c r="E18" s="19"/>
      <c r="F18" s="19"/>
      <c r="G18" s="19"/>
      <c r="H18" s="19"/>
      <c r="I18" s="17"/>
    </row>
    <row r="19" spans="2:9" ht="15">
      <c r="B19" s="18"/>
      <c r="C19" s="19" t="s">
        <v>285</v>
      </c>
      <c r="D19" s="26">
        <v>1</v>
      </c>
      <c r="E19" s="14"/>
      <c r="F19" s="19"/>
      <c r="G19" s="19"/>
      <c r="H19" s="19"/>
      <c r="I19" s="17"/>
    </row>
    <row r="20" spans="2:9" ht="15">
      <c r="B20" s="18"/>
      <c r="C20" s="19"/>
      <c r="D20" s="14" t="str">
        <f>+D5</f>
        <v>Anno 1</v>
      </c>
      <c r="E20" s="14" t="str">
        <f>+E5</f>
        <v>Anno 2</v>
      </c>
      <c r="F20" s="14" t="str">
        <f>+F5</f>
        <v>Anno 3</v>
      </c>
      <c r="G20" s="14" t="str">
        <f>+G5</f>
        <v>Anno 4</v>
      </c>
      <c r="H20" s="14" t="str">
        <f>+H5</f>
        <v>Anno 5</v>
      </c>
      <c r="I20" s="17"/>
    </row>
    <row r="21" spans="2:9" ht="15">
      <c r="B21" s="18"/>
      <c r="C21" s="19" t="s">
        <v>339</v>
      </c>
      <c r="D21" s="2">
        <v>50000</v>
      </c>
      <c r="E21" s="2"/>
      <c r="F21" s="2"/>
      <c r="G21" s="2"/>
      <c r="H21" s="2"/>
      <c r="I21" s="17"/>
    </row>
    <row r="22" spans="2:9" ht="15">
      <c r="B22" s="18"/>
      <c r="C22" s="19" t="s">
        <v>340</v>
      </c>
      <c r="E22" s="2">
        <v>0</v>
      </c>
      <c r="F22" s="2"/>
      <c r="G22" s="2"/>
      <c r="H22" s="2"/>
      <c r="I22" s="17"/>
    </row>
    <row r="23" spans="2:9" ht="15.75" thickBot="1">
      <c r="B23" s="20"/>
      <c r="C23" s="21"/>
      <c r="D23" s="107"/>
      <c r="E23" s="107"/>
      <c r="F23" s="107"/>
      <c r="G23" s="107"/>
      <c r="H23" s="107"/>
      <c r="I23" s="22"/>
    </row>
    <row r="24" ht="15.75" thickBot="1"/>
    <row r="25" spans="2:14" ht="15">
      <c r="B25" s="10"/>
      <c r="C25" s="23" t="s">
        <v>11</v>
      </c>
      <c r="D25" s="11"/>
      <c r="E25" s="11"/>
      <c r="F25" s="11"/>
      <c r="G25" s="11"/>
      <c r="H25" s="11"/>
      <c r="I25" s="23" t="s">
        <v>0</v>
      </c>
      <c r="J25" s="23"/>
      <c r="K25" s="23"/>
      <c r="L25" s="23"/>
      <c r="M25" s="23"/>
      <c r="N25" s="12"/>
    </row>
    <row r="26" spans="1:30" ht="30">
      <c r="A26" s="8"/>
      <c r="B26" s="13"/>
      <c r="C26" s="14" t="s">
        <v>9</v>
      </c>
      <c r="D26" s="14"/>
      <c r="E26" s="25" t="s">
        <v>10</v>
      </c>
      <c r="F26" s="25" t="s">
        <v>1</v>
      </c>
      <c r="G26" s="25" t="s">
        <v>2</v>
      </c>
      <c r="H26" s="16"/>
      <c r="I26" s="15" t="s">
        <v>3</v>
      </c>
      <c r="J26" s="15" t="s">
        <v>4</v>
      </c>
      <c r="K26" s="15" t="s">
        <v>5</v>
      </c>
      <c r="L26" s="15" t="s">
        <v>6</v>
      </c>
      <c r="M26" s="15" t="s">
        <v>7</v>
      </c>
      <c r="N26" s="17"/>
      <c r="P26" s="24"/>
      <c r="AC26" t="s">
        <v>8</v>
      </c>
      <c r="AD26" t="s">
        <v>13</v>
      </c>
    </row>
    <row r="27" spans="2:30" ht="15">
      <c r="B27" s="18"/>
      <c r="C27" s="30" t="s">
        <v>377</v>
      </c>
      <c r="D27" s="14"/>
      <c r="E27" s="26">
        <v>0.8</v>
      </c>
      <c r="F27" s="26">
        <v>0.21</v>
      </c>
      <c r="G27" s="27">
        <v>0</v>
      </c>
      <c r="H27" s="19"/>
      <c r="I27" s="2">
        <v>480000</v>
      </c>
      <c r="J27" s="3">
        <v>580000</v>
      </c>
      <c r="K27" s="3">
        <v>650000</v>
      </c>
      <c r="L27" s="3">
        <v>730000</v>
      </c>
      <c r="M27" s="4">
        <v>790000</v>
      </c>
      <c r="N27" s="17"/>
      <c r="AC27" s="1">
        <v>0</v>
      </c>
      <c r="AD27" s="1">
        <v>0</v>
      </c>
    </row>
    <row r="28" spans="2:30" ht="15">
      <c r="B28" s="18"/>
      <c r="C28" s="30" t="s">
        <v>378</v>
      </c>
      <c r="D28" s="14"/>
      <c r="E28" s="26">
        <v>0.5</v>
      </c>
      <c r="F28" s="26">
        <v>0.21</v>
      </c>
      <c r="G28" s="27">
        <v>0</v>
      </c>
      <c r="H28" s="19"/>
      <c r="I28" s="5">
        <f>+I27*0.1</f>
        <v>48000</v>
      </c>
      <c r="J28" s="5">
        <f>+J27*0.1</f>
        <v>58000</v>
      </c>
      <c r="K28" s="5">
        <f>+K27*0.1</f>
        <v>65000</v>
      </c>
      <c r="L28" s="5">
        <f>+L27*0.1</f>
        <v>73000</v>
      </c>
      <c r="M28" s="5">
        <f>+M27*0.1</f>
        <v>79000</v>
      </c>
      <c r="N28" s="17"/>
      <c r="AC28" s="1">
        <v>30</v>
      </c>
      <c r="AD28" s="1">
        <v>30</v>
      </c>
    </row>
    <row r="29" spans="2:30" ht="15">
      <c r="B29" s="18"/>
      <c r="C29" s="30" t="s">
        <v>379</v>
      </c>
      <c r="D29" s="14"/>
      <c r="E29" s="26">
        <v>0.5</v>
      </c>
      <c r="F29" s="26">
        <v>0.21</v>
      </c>
      <c r="G29" s="27">
        <v>0</v>
      </c>
      <c r="H29" s="19"/>
      <c r="I29" s="5">
        <f>+I27*0.1</f>
        <v>48000</v>
      </c>
      <c r="J29" s="5">
        <f>+J27*0.1</f>
        <v>58000</v>
      </c>
      <c r="K29" s="5">
        <f>+K27*0.1</f>
        <v>65000</v>
      </c>
      <c r="L29" s="5">
        <f>+L27*0.1</f>
        <v>73000</v>
      </c>
      <c r="M29" s="5">
        <f>+M27*0.1</f>
        <v>79000</v>
      </c>
      <c r="N29" s="17"/>
      <c r="AC29" s="1">
        <v>60</v>
      </c>
      <c r="AD29" s="1">
        <v>60</v>
      </c>
    </row>
    <row r="30" spans="2:30" ht="15">
      <c r="B30" s="18"/>
      <c r="C30" s="30" t="s">
        <v>380</v>
      </c>
      <c r="D30" s="14"/>
      <c r="E30" s="26">
        <v>0.8</v>
      </c>
      <c r="F30" s="26">
        <v>0.21</v>
      </c>
      <c r="G30" s="27">
        <v>0</v>
      </c>
      <c r="H30" s="19"/>
      <c r="I30" s="5">
        <v>50000</v>
      </c>
      <c r="J30" s="6">
        <v>60000</v>
      </c>
      <c r="K30" s="6">
        <v>60000</v>
      </c>
      <c r="L30" s="6">
        <v>60000</v>
      </c>
      <c r="M30" s="7">
        <v>60000</v>
      </c>
      <c r="N30" s="17"/>
      <c r="AC30" s="1">
        <v>90</v>
      </c>
      <c r="AD30" s="1">
        <v>90</v>
      </c>
    </row>
    <row r="31" spans="2:30" ht="15">
      <c r="B31" s="18"/>
      <c r="C31" s="30" t="s">
        <v>381</v>
      </c>
      <c r="D31" s="14"/>
      <c r="E31" s="26">
        <v>0</v>
      </c>
      <c r="F31" s="26">
        <v>0</v>
      </c>
      <c r="G31" s="27">
        <v>0</v>
      </c>
      <c r="H31" s="19"/>
      <c r="I31" s="5"/>
      <c r="J31" s="6"/>
      <c r="K31" s="6"/>
      <c r="L31" s="6"/>
      <c r="M31" s="7"/>
      <c r="N31" s="17"/>
      <c r="AC31" s="1">
        <v>120</v>
      </c>
      <c r="AD31" s="1">
        <v>120</v>
      </c>
    </row>
    <row r="32" spans="2:30" ht="15">
      <c r="B32" s="18"/>
      <c r="C32" s="30" t="s">
        <v>382</v>
      </c>
      <c r="D32" s="14"/>
      <c r="E32" s="26">
        <v>0</v>
      </c>
      <c r="F32" s="26">
        <v>0</v>
      </c>
      <c r="G32" s="27">
        <v>0</v>
      </c>
      <c r="H32" s="19"/>
      <c r="I32" s="5"/>
      <c r="J32" s="6"/>
      <c r="K32" s="6"/>
      <c r="L32" s="6"/>
      <c r="M32" s="7"/>
      <c r="N32" s="17"/>
      <c r="AC32" s="1">
        <v>150</v>
      </c>
      <c r="AD32" s="1">
        <v>150</v>
      </c>
    </row>
    <row r="33" spans="2:30" ht="15">
      <c r="B33" s="18"/>
      <c r="C33" s="30" t="s">
        <v>383</v>
      </c>
      <c r="D33" s="14"/>
      <c r="E33" s="26">
        <v>0</v>
      </c>
      <c r="F33" s="26">
        <v>0</v>
      </c>
      <c r="G33" s="27">
        <v>0</v>
      </c>
      <c r="H33" s="19"/>
      <c r="I33" s="5"/>
      <c r="J33" s="6"/>
      <c r="K33" s="6"/>
      <c r="L33" s="6"/>
      <c r="M33" s="7"/>
      <c r="N33" s="17"/>
      <c r="AC33" s="1">
        <v>180</v>
      </c>
      <c r="AD33" s="1">
        <v>180</v>
      </c>
    </row>
    <row r="34" spans="2:14" ht="15">
      <c r="B34" s="18"/>
      <c r="C34" s="30" t="s">
        <v>384</v>
      </c>
      <c r="D34" s="14"/>
      <c r="E34" s="26">
        <v>0</v>
      </c>
      <c r="F34" s="26">
        <v>0</v>
      </c>
      <c r="G34" s="27">
        <v>0</v>
      </c>
      <c r="H34" s="19"/>
      <c r="I34" s="5"/>
      <c r="J34" s="6"/>
      <c r="K34" s="6"/>
      <c r="L34" s="6"/>
      <c r="M34" s="7"/>
      <c r="N34" s="17"/>
    </row>
    <row r="35" spans="2:14" ht="15">
      <c r="B35" s="18"/>
      <c r="C35" s="30" t="s">
        <v>385</v>
      </c>
      <c r="D35" s="14"/>
      <c r="E35" s="26">
        <v>0</v>
      </c>
      <c r="F35" s="26">
        <v>0</v>
      </c>
      <c r="G35" s="27">
        <v>0</v>
      </c>
      <c r="H35" s="19"/>
      <c r="I35" s="5"/>
      <c r="J35" s="6"/>
      <c r="K35" s="6"/>
      <c r="L35" s="6"/>
      <c r="M35" s="7"/>
      <c r="N35" s="17"/>
    </row>
    <row r="36" spans="2:14" ht="15.75" thickBo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ht="15.75" thickBot="1"/>
    <row r="38" spans="2:8" ht="15">
      <c r="B38" s="10"/>
      <c r="C38" s="23" t="s">
        <v>392</v>
      </c>
      <c r="D38" s="11"/>
      <c r="E38" s="31"/>
      <c r="F38" s="11"/>
      <c r="G38" s="11"/>
      <c r="H38" s="12"/>
    </row>
    <row r="39" spans="2:8" ht="26.25" customHeight="1">
      <c r="B39" s="18"/>
      <c r="C39" s="19" t="s">
        <v>9</v>
      </c>
      <c r="D39" s="19"/>
      <c r="E39" s="25" t="s">
        <v>12</v>
      </c>
      <c r="F39" s="25"/>
      <c r="G39" s="25" t="s">
        <v>14</v>
      </c>
      <c r="H39" s="17"/>
    </row>
    <row r="40" spans="2:8" ht="15">
      <c r="B40" s="18"/>
      <c r="C40" s="30" t="str">
        <f>+"Mp x"&amp;C27</f>
        <v>Mp xTipologia 1</v>
      </c>
      <c r="D40" s="19"/>
      <c r="E40" s="41">
        <v>0.21</v>
      </c>
      <c r="F40" s="25"/>
      <c r="G40" s="27">
        <v>30</v>
      </c>
      <c r="H40" s="17"/>
    </row>
    <row r="41" spans="2:8" ht="15">
      <c r="B41" s="18"/>
      <c r="C41" s="30" t="str">
        <f aca="true" t="shared" si="0" ref="C41:C48">+"Mp x"&amp;C28</f>
        <v>Mp xTipologia 2</v>
      </c>
      <c r="D41" s="19"/>
      <c r="E41" s="41">
        <v>0.21</v>
      </c>
      <c r="F41" s="25"/>
      <c r="G41" s="27">
        <v>30</v>
      </c>
      <c r="H41" s="17"/>
    </row>
    <row r="42" spans="2:8" ht="15">
      <c r="B42" s="18"/>
      <c r="C42" s="30" t="str">
        <f t="shared" si="0"/>
        <v>Mp xTipologia 3</v>
      </c>
      <c r="D42" s="19"/>
      <c r="E42" s="41">
        <v>0.21</v>
      </c>
      <c r="F42" s="25"/>
      <c r="G42" s="27">
        <v>30</v>
      </c>
      <c r="H42" s="17"/>
    </row>
    <row r="43" spans="2:8" ht="15">
      <c r="B43" s="18"/>
      <c r="C43" s="30" t="str">
        <f t="shared" si="0"/>
        <v>Mp xTipologia 4</v>
      </c>
      <c r="D43" s="19"/>
      <c r="E43" s="41">
        <v>0</v>
      </c>
      <c r="F43" s="25"/>
      <c r="G43" s="27">
        <v>0</v>
      </c>
      <c r="H43" s="17"/>
    </row>
    <row r="44" spans="2:8" ht="15">
      <c r="B44" s="18"/>
      <c r="C44" s="30" t="str">
        <f t="shared" si="0"/>
        <v>Mp xTipologia 5</v>
      </c>
      <c r="D44" s="19"/>
      <c r="E44" s="41">
        <v>0</v>
      </c>
      <c r="F44" s="25"/>
      <c r="G44" s="27">
        <v>0</v>
      </c>
      <c r="H44" s="17"/>
    </row>
    <row r="45" spans="2:8" ht="15">
      <c r="B45" s="18"/>
      <c r="C45" s="30" t="str">
        <f t="shared" si="0"/>
        <v>Mp xTipologia 6</v>
      </c>
      <c r="D45" s="19"/>
      <c r="E45" s="41">
        <v>0</v>
      </c>
      <c r="F45" s="25"/>
      <c r="G45" s="27">
        <v>0</v>
      </c>
      <c r="H45" s="17"/>
    </row>
    <row r="46" spans="2:8" ht="15">
      <c r="B46" s="18"/>
      <c r="C46" s="30" t="str">
        <f t="shared" si="0"/>
        <v>Mp xTipologia 7</v>
      </c>
      <c r="D46" s="19"/>
      <c r="E46" s="41">
        <v>0</v>
      </c>
      <c r="F46" s="25"/>
      <c r="G46" s="27">
        <v>0</v>
      </c>
      <c r="H46" s="17"/>
    </row>
    <row r="47" spans="2:8" ht="15">
      <c r="B47" s="18"/>
      <c r="C47" s="30" t="str">
        <f>+"Mp x"&amp;C34</f>
        <v>Mp xTipologia 8</v>
      </c>
      <c r="D47" s="19"/>
      <c r="E47" s="41">
        <v>0</v>
      </c>
      <c r="F47" s="25"/>
      <c r="G47" s="27">
        <v>0</v>
      </c>
      <c r="H47" s="17"/>
    </row>
    <row r="48" spans="2:8" ht="15">
      <c r="B48" s="18"/>
      <c r="C48" s="30" t="str">
        <f t="shared" si="0"/>
        <v>Mp xTipologia 9</v>
      </c>
      <c r="D48" s="19"/>
      <c r="E48" s="41">
        <v>0</v>
      </c>
      <c r="F48" s="25"/>
      <c r="G48" s="27">
        <v>0</v>
      </c>
      <c r="H48" s="17"/>
    </row>
    <row r="49" spans="2:8" ht="15.75" thickBot="1">
      <c r="B49" s="20"/>
      <c r="C49" s="21"/>
      <c r="D49" s="21"/>
      <c r="E49" s="21"/>
      <c r="F49" s="21"/>
      <c r="G49" s="21"/>
      <c r="H49" s="22"/>
    </row>
    <row r="51" ht="15.75" thickBot="1"/>
    <row r="52" spans="2:12" ht="15">
      <c r="B52" s="10"/>
      <c r="C52" s="23" t="s">
        <v>41</v>
      </c>
      <c r="D52" s="11"/>
      <c r="E52" s="11"/>
      <c r="F52" s="11"/>
      <c r="G52" s="11"/>
      <c r="H52" s="11"/>
      <c r="I52" s="11"/>
      <c r="J52" s="11"/>
      <c r="K52" s="11"/>
      <c r="L52" s="12"/>
    </row>
    <row r="53" spans="2:12" ht="15">
      <c r="B53" s="18"/>
      <c r="C53" s="19"/>
      <c r="D53" s="19"/>
      <c r="E53" s="15" t="str">
        <f>+I26</f>
        <v>Anno 1</v>
      </c>
      <c r="F53" s="15" t="str">
        <f>+J26</f>
        <v>Anno 2</v>
      </c>
      <c r="G53" s="15" t="str">
        <f>+K26</f>
        <v>Anno 3</v>
      </c>
      <c r="H53" s="15" t="str">
        <f>+L26</f>
        <v>Anno 4</v>
      </c>
      <c r="I53" s="15" t="str">
        <f>+M26</f>
        <v>Anno 5</v>
      </c>
      <c r="J53" s="19"/>
      <c r="K53" s="19"/>
      <c r="L53" s="17"/>
    </row>
    <row r="54" spans="2:12" ht="15">
      <c r="B54" s="18"/>
      <c r="C54" s="19" t="s">
        <v>42</v>
      </c>
      <c r="D54" s="19"/>
      <c r="E54" s="2">
        <v>200000</v>
      </c>
      <c r="F54" s="2"/>
      <c r="G54" s="2"/>
      <c r="H54" s="2"/>
      <c r="I54" s="2"/>
      <c r="J54" s="19"/>
      <c r="K54" s="19"/>
      <c r="L54" s="17"/>
    </row>
    <row r="55" spans="2:12" ht="15">
      <c r="B55" s="18"/>
      <c r="C55" s="19" t="s">
        <v>43</v>
      </c>
      <c r="D55" s="19"/>
      <c r="E55" s="2">
        <v>20000</v>
      </c>
      <c r="F55" s="2"/>
      <c r="G55" s="2"/>
      <c r="H55" s="2"/>
      <c r="I55" s="2"/>
      <c r="J55" s="19"/>
      <c r="K55" s="19"/>
      <c r="L55" s="17"/>
    </row>
    <row r="56" spans="2:12" ht="1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7"/>
    </row>
    <row r="57" spans="2:12" ht="15">
      <c r="B57" s="18"/>
      <c r="C57" s="19" t="s">
        <v>1</v>
      </c>
      <c r="D57" s="19"/>
      <c r="E57" s="26">
        <v>0.21</v>
      </c>
      <c r="F57" s="19"/>
      <c r="G57" s="19"/>
      <c r="H57" s="19"/>
      <c r="I57" s="19"/>
      <c r="J57" s="19"/>
      <c r="K57" s="14" t="s">
        <v>46</v>
      </c>
      <c r="L57" s="17"/>
    </row>
    <row r="58" spans="2:12" ht="15">
      <c r="B58" s="18"/>
      <c r="C58" s="19"/>
      <c r="D58" s="19"/>
      <c r="E58" s="19" t="str">
        <f>+E53</f>
        <v>Anno 1</v>
      </c>
      <c r="F58" s="19" t="str">
        <f>+F53</f>
        <v>Anno 2</v>
      </c>
      <c r="G58" s="19" t="str">
        <f>+G53</f>
        <v>Anno 3</v>
      </c>
      <c r="H58" s="19" t="str">
        <f>+H53</f>
        <v>Anno 4</v>
      </c>
      <c r="I58" s="19" t="str">
        <f>+I53</f>
        <v>Anno 5</v>
      </c>
      <c r="J58" s="19"/>
      <c r="K58" s="19"/>
      <c r="L58" s="17"/>
    </row>
    <row r="59" spans="2:12" ht="15">
      <c r="B59" s="18"/>
      <c r="C59" s="19" t="s">
        <v>44</v>
      </c>
      <c r="D59" s="19"/>
      <c r="E59" s="2">
        <v>150000</v>
      </c>
      <c r="F59" s="2"/>
      <c r="G59" s="2"/>
      <c r="H59" s="2"/>
      <c r="I59" s="2"/>
      <c r="J59" s="19"/>
      <c r="K59" s="42">
        <f>+(SUM(E54:I54)+(SUM(E54:I54)*E57))-SUM(E59:I59)</f>
        <v>92000</v>
      </c>
      <c r="L59" s="17"/>
    </row>
    <row r="60" spans="2:12" ht="15">
      <c r="B60" s="18"/>
      <c r="C60" s="19" t="s">
        <v>45</v>
      </c>
      <c r="D60" s="19"/>
      <c r="E60" s="2">
        <v>20000</v>
      </c>
      <c r="F60" s="2"/>
      <c r="G60" s="2"/>
      <c r="H60" s="2"/>
      <c r="I60" s="2"/>
      <c r="J60" s="19"/>
      <c r="K60" s="42">
        <f>+(SUM(E55:I55)+(SUM(E55:I55)*E57))-SUM(E60:I60)</f>
        <v>4200</v>
      </c>
      <c r="L60" s="17"/>
    </row>
    <row r="61" spans="2:12" ht="1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7"/>
    </row>
    <row r="62" spans="2:12" ht="15">
      <c r="B62" s="18"/>
      <c r="C62" s="19" t="s">
        <v>47</v>
      </c>
      <c r="D62" s="19"/>
      <c r="E62" s="26">
        <v>0.25</v>
      </c>
      <c r="F62" s="19"/>
      <c r="G62" s="19"/>
      <c r="H62" s="19"/>
      <c r="I62" s="19"/>
      <c r="J62" s="19"/>
      <c r="K62" s="19"/>
      <c r="L62" s="17"/>
    </row>
    <row r="63" spans="2:12" ht="15">
      <c r="B63" s="18"/>
      <c r="C63" s="19" t="s">
        <v>48</v>
      </c>
      <c r="D63" s="19"/>
      <c r="E63" s="26">
        <v>0.25</v>
      </c>
      <c r="F63" s="19"/>
      <c r="G63" s="19"/>
      <c r="H63" s="19"/>
      <c r="I63" s="19"/>
      <c r="J63" s="19"/>
      <c r="K63" s="19"/>
      <c r="L63" s="17"/>
    </row>
    <row r="64" spans="2:12" ht="15.75" thickBot="1"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2"/>
    </row>
    <row r="65" ht="15.75" thickBot="1"/>
    <row r="66" spans="2:10" ht="15">
      <c r="B66" s="10"/>
      <c r="C66" s="11"/>
      <c r="D66" s="11"/>
      <c r="E66" s="11"/>
      <c r="F66" s="11"/>
      <c r="G66" s="11"/>
      <c r="H66" s="11"/>
      <c r="I66" s="11"/>
      <c r="J66" s="12"/>
    </row>
    <row r="67" spans="2:10" ht="15">
      <c r="B67" s="18"/>
      <c r="C67" s="14" t="s">
        <v>64</v>
      </c>
      <c r="D67" s="19"/>
      <c r="E67" s="19"/>
      <c r="F67" s="19"/>
      <c r="G67" s="19"/>
      <c r="H67" s="19"/>
      <c r="I67" s="19"/>
      <c r="J67" s="17"/>
    </row>
    <row r="68" spans="2:10" ht="15">
      <c r="B68" s="18"/>
      <c r="C68" s="19"/>
      <c r="D68" s="19"/>
      <c r="E68" s="15" t="str">
        <f>+E53</f>
        <v>Anno 1</v>
      </c>
      <c r="F68" s="15" t="str">
        <f>+F53</f>
        <v>Anno 2</v>
      </c>
      <c r="G68" s="15" t="str">
        <f>+G53</f>
        <v>Anno 3</v>
      </c>
      <c r="H68" s="15" t="str">
        <f>+H53</f>
        <v>Anno 4</v>
      </c>
      <c r="I68" s="15" t="str">
        <f>+I53</f>
        <v>Anno 5</v>
      </c>
      <c r="J68" s="17"/>
    </row>
    <row r="69" spans="2:10" ht="15">
      <c r="B69" s="18"/>
      <c r="C69" s="19" t="s">
        <v>65</v>
      </c>
      <c r="D69" s="19"/>
      <c r="E69" s="56">
        <v>3</v>
      </c>
      <c r="F69" s="56">
        <v>3</v>
      </c>
      <c r="G69" s="56">
        <v>3</v>
      </c>
      <c r="H69" s="56">
        <v>3</v>
      </c>
      <c r="I69" s="56">
        <v>3</v>
      </c>
      <c r="J69" s="17"/>
    </row>
    <row r="70" spans="2:10" ht="15">
      <c r="B70" s="18"/>
      <c r="C70" s="19"/>
      <c r="D70" s="19"/>
      <c r="E70" s="19"/>
      <c r="F70" s="19"/>
      <c r="G70" s="19"/>
      <c r="H70" s="19"/>
      <c r="I70" s="19"/>
      <c r="J70" s="17"/>
    </row>
    <row r="71" spans="2:10" ht="15">
      <c r="B71" s="18"/>
      <c r="C71" s="19" t="s">
        <v>74</v>
      </c>
      <c r="D71" s="19"/>
      <c r="E71" s="2">
        <f>1500*14</f>
        <v>21000</v>
      </c>
      <c r="F71" s="2">
        <f>1500*14</f>
        <v>21000</v>
      </c>
      <c r="G71" s="2">
        <f>1500*14</f>
        <v>21000</v>
      </c>
      <c r="H71" s="2">
        <f>1500*14</f>
        <v>21000</v>
      </c>
      <c r="I71" s="2">
        <f>1500*14</f>
        <v>21000</v>
      </c>
      <c r="J71" s="17"/>
    </row>
    <row r="72" spans="2:10" ht="15">
      <c r="B72" s="18"/>
      <c r="C72" s="55"/>
      <c r="D72" s="19"/>
      <c r="E72" s="19"/>
      <c r="F72" s="19"/>
      <c r="G72" s="19"/>
      <c r="H72" s="19"/>
      <c r="I72" s="19"/>
      <c r="J72" s="17"/>
    </row>
    <row r="73" spans="2:10" ht="15">
      <c r="B73" s="18"/>
      <c r="C73" s="19" t="s">
        <v>66</v>
      </c>
      <c r="D73" s="19"/>
      <c r="E73" s="111">
        <v>0.3</v>
      </c>
      <c r="F73" s="19"/>
      <c r="G73" s="19"/>
      <c r="H73" s="19"/>
      <c r="I73" s="19"/>
      <c r="J73" s="17"/>
    </row>
    <row r="74" spans="2:10" ht="15">
      <c r="B74" s="18"/>
      <c r="C74" s="19" t="s">
        <v>67</v>
      </c>
      <c r="D74" s="19"/>
      <c r="E74" s="112">
        <v>0.04</v>
      </c>
      <c r="F74" s="19"/>
      <c r="G74" s="19"/>
      <c r="H74" s="19"/>
      <c r="I74" s="19"/>
      <c r="J74" s="17"/>
    </row>
    <row r="75" spans="2:10" ht="15">
      <c r="B75" s="18"/>
      <c r="C75" s="19" t="s">
        <v>68</v>
      </c>
      <c r="D75" s="19"/>
      <c r="E75" s="113">
        <v>0.08</v>
      </c>
      <c r="F75" s="19"/>
      <c r="G75" s="19"/>
      <c r="H75" s="19"/>
      <c r="I75" s="19"/>
      <c r="J75" s="17"/>
    </row>
    <row r="76" spans="2:10" ht="15.75" thickBot="1">
      <c r="B76" s="20"/>
      <c r="C76" s="21"/>
      <c r="D76" s="21"/>
      <c r="E76" s="21"/>
      <c r="F76" s="21"/>
      <c r="G76" s="21"/>
      <c r="H76" s="21"/>
      <c r="I76" s="21"/>
      <c r="J76" s="22"/>
    </row>
    <row r="78" ht="15.75" thickBot="1"/>
    <row r="79" spans="2:6" ht="15">
      <c r="B79" s="10"/>
      <c r="C79" s="23" t="s">
        <v>77</v>
      </c>
      <c r="D79" s="11"/>
      <c r="E79" s="11"/>
      <c r="F79" s="12"/>
    </row>
    <row r="80" spans="2:6" ht="15">
      <c r="B80" s="18"/>
      <c r="C80" s="19"/>
      <c r="D80" s="19"/>
      <c r="E80" s="19"/>
      <c r="F80" s="17"/>
    </row>
    <row r="81" spans="2:40" ht="15">
      <c r="B81" s="18"/>
      <c r="C81" s="19" t="s">
        <v>78</v>
      </c>
      <c r="D81" s="19"/>
      <c r="E81" s="114" t="s">
        <v>92</v>
      </c>
      <c r="F81" s="17"/>
      <c r="AN81" t="s">
        <v>92</v>
      </c>
    </row>
    <row r="82" spans="2:40" ht="15">
      <c r="B82" s="18"/>
      <c r="C82" s="19" t="s">
        <v>79</v>
      </c>
      <c r="D82" s="19"/>
      <c r="E82" s="113">
        <v>0.07</v>
      </c>
      <c r="F82" s="17"/>
      <c r="AN82" t="s">
        <v>93</v>
      </c>
    </row>
    <row r="83" spans="2:40" ht="15">
      <c r="B83" s="18"/>
      <c r="C83" s="19"/>
      <c r="D83" s="19"/>
      <c r="E83" s="19"/>
      <c r="F83" s="17"/>
      <c r="AN83" t="s">
        <v>94</v>
      </c>
    </row>
    <row r="84" spans="2:40" ht="15">
      <c r="B84" s="18"/>
      <c r="C84" s="19" t="s">
        <v>80</v>
      </c>
      <c r="D84" s="19"/>
      <c r="E84" s="115">
        <v>100000</v>
      </c>
      <c r="F84" s="17"/>
      <c r="AN84" t="s">
        <v>95</v>
      </c>
    </row>
    <row r="85" spans="2:40" ht="15">
      <c r="B85" s="18"/>
      <c r="C85" s="19" t="s">
        <v>81</v>
      </c>
      <c r="D85" s="19"/>
      <c r="E85" s="116">
        <v>10</v>
      </c>
      <c r="F85" s="17"/>
      <c r="AN85" t="s">
        <v>96</v>
      </c>
    </row>
    <row r="86" spans="2:6" ht="15.75" thickBot="1">
      <c r="B86" s="20"/>
      <c r="C86" s="21"/>
      <c r="D86" s="21"/>
      <c r="E86" s="21"/>
      <c r="F86" s="22"/>
    </row>
    <row r="87" ht="15.75" thickBot="1"/>
    <row r="88" spans="2:11" ht="15">
      <c r="B88" s="10"/>
      <c r="C88" s="11"/>
      <c r="D88" s="11"/>
      <c r="E88" s="11"/>
      <c r="F88" s="11"/>
      <c r="G88" s="11"/>
      <c r="H88" s="11"/>
      <c r="I88" s="11"/>
      <c r="J88" s="11"/>
      <c r="K88" s="12"/>
    </row>
    <row r="89" spans="2:11" ht="15">
      <c r="B89" s="18"/>
      <c r="C89" s="15" t="s">
        <v>226</v>
      </c>
      <c r="D89" s="87" t="s">
        <v>227</v>
      </c>
      <c r="E89" s="14" t="s">
        <v>228</v>
      </c>
      <c r="F89" s="15" t="str">
        <f>+E68</f>
        <v>Anno 1</v>
      </c>
      <c r="G89" s="15" t="str">
        <f>+F68</f>
        <v>Anno 2</v>
      </c>
      <c r="H89" s="15" t="str">
        <f>+G68</f>
        <v>Anno 3</v>
      </c>
      <c r="I89" s="15" t="str">
        <f>+H68</f>
        <v>Anno 4</v>
      </c>
      <c r="J89" s="15" t="str">
        <f>+I68</f>
        <v>Anno 5</v>
      </c>
      <c r="K89" s="17"/>
    </row>
    <row r="90" spans="2:11" ht="15">
      <c r="B90" s="18"/>
      <c r="C90" s="15"/>
      <c r="D90" s="19"/>
      <c r="E90" s="16"/>
      <c r="F90" s="16"/>
      <c r="G90" s="16"/>
      <c r="H90" s="16"/>
      <c r="I90" s="16"/>
      <c r="J90" s="16"/>
      <c r="K90" s="17"/>
    </row>
    <row r="91" spans="2:11" ht="15">
      <c r="B91" s="18"/>
      <c r="C91" s="19" t="s">
        <v>229</v>
      </c>
      <c r="D91" s="112">
        <v>0.21</v>
      </c>
      <c r="E91" s="19"/>
      <c r="F91" s="2">
        <v>12000</v>
      </c>
      <c r="G91" s="2">
        <v>12000</v>
      </c>
      <c r="H91" s="2">
        <v>12000</v>
      </c>
      <c r="I91" s="2">
        <v>12000</v>
      </c>
      <c r="J91" s="2">
        <v>12000</v>
      </c>
      <c r="K91" s="17"/>
    </row>
    <row r="92" spans="2:11" ht="15">
      <c r="B92" s="18"/>
      <c r="C92" s="19" t="s">
        <v>230</v>
      </c>
      <c r="D92" s="112">
        <v>0.21</v>
      </c>
      <c r="E92" s="19"/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17"/>
    </row>
    <row r="93" spans="2:11" ht="15">
      <c r="B93" s="18"/>
      <c r="C93" s="19" t="s">
        <v>231</v>
      </c>
      <c r="D93" s="112">
        <v>0.21</v>
      </c>
      <c r="E93" s="19"/>
      <c r="F93" s="2">
        <v>15000</v>
      </c>
      <c r="G93" s="2">
        <v>2000</v>
      </c>
      <c r="H93" s="2">
        <v>2000</v>
      </c>
      <c r="I93" s="2">
        <v>2000</v>
      </c>
      <c r="J93" s="2">
        <v>2000</v>
      </c>
      <c r="K93" s="17"/>
    </row>
    <row r="94" spans="2:11" ht="15">
      <c r="B94" s="18"/>
      <c r="C94" s="19" t="s">
        <v>232</v>
      </c>
      <c r="D94" s="112">
        <v>0.21</v>
      </c>
      <c r="E94" s="19"/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17"/>
    </row>
    <row r="95" spans="2:11" ht="15">
      <c r="B95" s="18"/>
      <c r="C95" s="19" t="s">
        <v>233</v>
      </c>
      <c r="D95" s="112">
        <v>0.21</v>
      </c>
      <c r="E95" s="19"/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17"/>
    </row>
    <row r="96" spans="2:11" ht="15">
      <c r="B96" s="18"/>
      <c r="C96" s="19" t="s">
        <v>234</v>
      </c>
      <c r="D96" s="112">
        <v>0.21</v>
      </c>
      <c r="E96" s="19"/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17"/>
    </row>
    <row r="97" spans="2:11" ht="15">
      <c r="B97" s="18"/>
      <c r="C97" s="19" t="s">
        <v>235</v>
      </c>
      <c r="D97" s="112">
        <v>0.21</v>
      </c>
      <c r="E97" s="19"/>
      <c r="F97" s="2">
        <v>600</v>
      </c>
      <c r="G97" s="2">
        <v>600</v>
      </c>
      <c r="H97" s="2">
        <v>600</v>
      </c>
      <c r="I97" s="2">
        <v>600</v>
      </c>
      <c r="J97" s="2">
        <v>600</v>
      </c>
      <c r="K97" s="17"/>
    </row>
    <row r="98" spans="2:11" ht="15">
      <c r="B98" s="18"/>
      <c r="C98" s="19" t="s">
        <v>236</v>
      </c>
      <c r="D98" s="112">
        <v>0.21</v>
      </c>
      <c r="E98" s="19"/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17"/>
    </row>
    <row r="99" spans="2:11" ht="15">
      <c r="B99" s="18"/>
      <c r="C99" s="19" t="s">
        <v>240</v>
      </c>
      <c r="D99" s="112">
        <v>0</v>
      </c>
      <c r="E99" s="19"/>
      <c r="F99" s="2">
        <v>24000</v>
      </c>
      <c r="G99" s="2">
        <v>24000</v>
      </c>
      <c r="H99" s="2">
        <v>24000</v>
      </c>
      <c r="I99" s="2">
        <v>24000</v>
      </c>
      <c r="J99" s="2">
        <v>24000</v>
      </c>
      <c r="K99" s="17"/>
    </row>
    <row r="100" spans="2:11" ht="15">
      <c r="B100" s="18"/>
      <c r="C100" s="19" t="s">
        <v>237</v>
      </c>
      <c r="D100" s="112">
        <v>0.21</v>
      </c>
      <c r="E100" s="19"/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17"/>
    </row>
    <row r="101" spans="2:11" ht="15">
      <c r="B101" s="18"/>
      <c r="C101" s="19" t="s">
        <v>238</v>
      </c>
      <c r="D101" s="112">
        <v>0.21</v>
      </c>
      <c r="E101" s="19"/>
      <c r="F101" s="2">
        <v>1000</v>
      </c>
      <c r="G101" s="2">
        <v>1000</v>
      </c>
      <c r="H101" s="2">
        <v>1000</v>
      </c>
      <c r="I101" s="2">
        <v>1000</v>
      </c>
      <c r="J101" s="2">
        <v>1000</v>
      </c>
      <c r="K101" s="17"/>
    </row>
    <row r="102" spans="2:11" ht="15">
      <c r="B102" s="18"/>
      <c r="C102" s="19" t="s">
        <v>239</v>
      </c>
      <c r="D102" s="112">
        <v>0</v>
      </c>
      <c r="E102" s="19"/>
      <c r="F102" s="2">
        <v>2000</v>
      </c>
      <c r="G102" s="2">
        <v>2000</v>
      </c>
      <c r="H102" s="2">
        <v>2000</v>
      </c>
      <c r="I102" s="2">
        <v>2000</v>
      </c>
      <c r="J102" s="2">
        <v>2000</v>
      </c>
      <c r="K102" s="17"/>
    </row>
    <row r="103" spans="2:11" ht="15">
      <c r="B103" s="18"/>
      <c r="C103" s="55" t="s">
        <v>241</v>
      </c>
      <c r="D103" s="112">
        <v>0</v>
      </c>
      <c r="E103" s="19"/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17"/>
    </row>
    <row r="104" spans="2:11" ht="15">
      <c r="B104" s="18"/>
      <c r="C104" s="55" t="s">
        <v>242</v>
      </c>
      <c r="D104" s="112">
        <v>0</v>
      </c>
      <c r="E104" s="19"/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17"/>
    </row>
    <row r="105" spans="2:11" ht="15">
      <c r="B105" s="18"/>
      <c r="C105" s="55" t="s">
        <v>243</v>
      </c>
      <c r="D105" s="112">
        <v>0</v>
      </c>
      <c r="E105" s="19"/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17"/>
    </row>
    <row r="106" spans="2:11" ht="15">
      <c r="B106" s="18"/>
      <c r="C106" s="55" t="s">
        <v>244</v>
      </c>
      <c r="D106" s="112">
        <v>0</v>
      </c>
      <c r="E106" s="19"/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17"/>
    </row>
    <row r="107" spans="2:11" ht="15">
      <c r="B107" s="18"/>
      <c r="C107" s="55" t="s">
        <v>245</v>
      </c>
      <c r="D107" s="112">
        <v>0</v>
      </c>
      <c r="E107" s="19"/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17"/>
    </row>
    <row r="108" spans="2:11" ht="15">
      <c r="B108" s="18"/>
      <c r="C108" s="55" t="s">
        <v>246</v>
      </c>
      <c r="D108" s="112">
        <v>0</v>
      </c>
      <c r="E108" s="19"/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17"/>
    </row>
    <row r="109" spans="2:11" ht="15">
      <c r="B109" s="18"/>
      <c r="C109" s="55" t="s">
        <v>247</v>
      </c>
      <c r="D109" s="112">
        <v>0</v>
      </c>
      <c r="E109" s="19"/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17"/>
    </row>
    <row r="110" spans="2:11" ht="15">
      <c r="B110" s="18"/>
      <c r="C110" s="55" t="s">
        <v>248</v>
      </c>
      <c r="D110" s="112">
        <v>0</v>
      </c>
      <c r="E110" s="19"/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17"/>
    </row>
    <row r="111" spans="2:11" ht="15">
      <c r="B111" s="18"/>
      <c r="C111" s="55" t="s">
        <v>249</v>
      </c>
      <c r="D111" s="112">
        <v>0</v>
      </c>
      <c r="E111" s="19"/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17"/>
    </row>
    <row r="112" spans="2:11" ht="15.75" thickBot="1">
      <c r="B112" s="20"/>
      <c r="C112" s="21"/>
      <c r="D112" s="21"/>
      <c r="E112" s="21"/>
      <c r="F112" s="21"/>
      <c r="G112" s="21"/>
      <c r="H112" s="21"/>
      <c r="I112" s="21"/>
      <c r="J112" s="21"/>
      <c r="K112" s="22"/>
    </row>
    <row r="113" ht="15.75" thickBot="1"/>
    <row r="114" spans="2:5" ht="15">
      <c r="B114" s="10"/>
      <c r="C114" s="11"/>
      <c r="D114" s="11"/>
      <c r="E114" s="12"/>
    </row>
    <row r="115" spans="2:5" ht="15">
      <c r="B115" s="18"/>
      <c r="C115" s="19" t="s">
        <v>253</v>
      </c>
      <c r="D115" s="112">
        <v>0.05</v>
      </c>
      <c r="E115" s="17"/>
    </row>
    <row r="116" spans="2:5" ht="15">
      <c r="B116" s="18"/>
      <c r="C116" s="19"/>
      <c r="D116" s="19"/>
      <c r="E116" s="17"/>
    </row>
    <row r="117" spans="2:5" ht="15">
      <c r="B117" s="18"/>
      <c r="C117" s="19" t="s">
        <v>337</v>
      </c>
      <c r="D117" s="112">
        <v>0.03</v>
      </c>
      <c r="E117" s="17"/>
    </row>
    <row r="118" spans="2:5" ht="15.75" thickBot="1">
      <c r="B118" s="20"/>
      <c r="C118" s="21"/>
      <c r="D118" s="21"/>
      <c r="E118" s="22"/>
    </row>
  </sheetData>
  <sheetProtection/>
  <dataValidations count="4">
    <dataValidation type="list" allowBlank="1" showInputMessage="1" showErrorMessage="1" sqref="G40:G48 G27:G35 E17">
      <formula1>$AD$27:$AD$33</formula1>
    </dataValidation>
    <dataValidation type="list" allowBlank="1" showInputMessage="1" showErrorMessage="1" sqref="F40:F48">
      <formula1>$AC$27:$AC$33</formula1>
    </dataValidation>
    <dataValidation type="list" allowBlank="1" showInputMessage="1" showErrorMessage="1" sqref="E81">
      <formula1>$AN$81:$AN$85</formula1>
    </dataValidation>
    <dataValidation type="list" allowBlank="1" showInputMessage="1" showErrorMessage="1" sqref="D14">
      <formula1>$AH$14:$AH$24</formula1>
    </dataValidation>
  </dataValidations>
  <hyperlinks>
    <hyperlink ref="K5" location="SP!A1" display="Stato Patrimoniale"/>
    <hyperlink ref="K6" location="CE!A1" display="Conto Economico"/>
    <hyperlink ref="K7" location="'Cash Flow'!A1" display="Cash Flo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HD381"/>
  <sheetViews>
    <sheetView zoomScalePageLayoutView="0" workbookViewId="0" topLeftCell="A11">
      <selection activeCell="D36" sqref="D36"/>
    </sheetView>
  </sheetViews>
  <sheetFormatPr defaultColWidth="9.140625" defaultRowHeight="15"/>
  <cols>
    <col min="2" max="2" width="33.7109375" style="0" customWidth="1"/>
    <col min="3" max="3" width="14.421875" style="0" customWidth="1"/>
    <col min="4" max="4" width="9.8515625" style="0" bestFit="1" customWidth="1"/>
    <col min="5" max="5" width="10.57421875" style="0" bestFit="1" customWidth="1"/>
    <col min="6" max="6" width="11.28125" style="0" bestFit="1" customWidth="1"/>
    <col min="7" max="11" width="9.57421875" style="0" bestFit="1" customWidth="1"/>
    <col min="12" max="12" width="10.421875" style="0" bestFit="1" customWidth="1"/>
    <col min="13" max="13" width="9.57421875" style="0" bestFit="1" customWidth="1"/>
    <col min="14" max="14" width="10.28125" style="0" bestFit="1" customWidth="1"/>
    <col min="15" max="15" width="9.7109375" style="0" bestFit="1" customWidth="1"/>
    <col min="16" max="23" width="9.57421875" style="0" bestFit="1" customWidth="1"/>
    <col min="24" max="24" width="10.421875" style="0" bestFit="1" customWidth="1"/>
    <col min="25" max="25" width="9.57421875" style="0" bestFit="1" customWidth="1"/>
    <col min="26" max="26" width="10.28125" style="0" bestFit="1" customWidth="1"/>
    <col min="27" max="27" width="9.7109375" style="0" bestFit="1" customWidth="1"/>
    <col min="28" max="35" width="9.57421875" style="0" bestFit="1" customWidth="1"/>
    <col min="36" max="36" width="10.421875" style="0" bestFit="1" customWidth="1"/>
    <col min="37" max="37" width="9.57421875" style="0" bestFit="1" customWidth="1"/>
    <col min="38" max="38" width="10.28125" style="0" bestFit="1" customWidth="1"/>
    <col min="39" max="39" width="9.7109375" style="0" bestFit="1" customWidth="1"/>
  </cols>
  <sheetData>
    <row r="1" spans="1:212" ht="15">
      <c r="A1" s="58"/>
      <c r="B1" s="59" t="s">
        <v>82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>
        <v>1</v>
      </c>
      <c r="GN1" s="79">
        <v>2</v>
      </c>
      <c r="GO1" s="79">
        <v>3</v>
      </c>
      <c r="GP1" s="79">
        <v>4</v>
      </c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</row>
    <row r="2" spans="1:212" ht="15">
      <c r="A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FY2" s="80" t="s">
        <v>92</v>
      </c>
      <c r="FZ2" s="79">
        <v>1</v>
      </c>
      <c r="GA2" s="79"/>
      <c r="GB2" s="79"/>
      <c r="GC2" s="79" t="s">
        <v>136</v>
      </c>
      <c r="GD2" s="79">
        <f>VLOOKUP(C4,$FY$2:$FZ$38,2,FALSE)</f>
        <v>1</v>
      </c>
      <c r="GE2" s="79" t="s">
        <v>137</v>
      </c>
      <c r="GF2" s="79"/>
      <c r="GG2" s="79"/>
      <c r="GH2" s="79"/>
      <c r="GI2" s="79"/>
      <c r="GJ2" s="79">
        <v>1</v>
      </c>
      <c r="GK2" s="79">
        <f>+IF($C$8=$GM$1,GM2,IF($C$8=$GN$1,GN2,IF($C$8=$GO$1,GO2,IF($C$8=$GP$1,GP2,0))))</f>
        <v>1</v>
      </c>
      <c r="GL2" s="79"/>
      <c r="GM2" s="79">
        <v>1</v>
      </c>
      <c r="GN2" s="79">
        <v>1</v>
      </c>
      <c r="GO2" s="79">
        <v>1</v>
      </c>
      <c r="GP2" s="79">
        <v>1</v>
      </c>
      <c r="GQ2" s="79"/>
      <c r="GR2" s="79"/>
      <c r="GS2" s="79"/>
      <c r="GT2" s="79">
        <v>1</v>
      </c>
      <c r="GU2" s="79"/>
      <c r="GV2" s="79">
        <v>1</v>
      </c>
      <c r="GW2" s="79"/>
      <c r="GX2" s="79"/>
      <c r="GY2" s="79"/>
      <c r="GZ2" s="79"/>
      <c r="HA2" s="79"/>
      <c r="HB2" s="79"/>
      <c r="HC2" s="79"/>
      <c r="HD2" s="79"/>
    </row>
    <row r="3" spans="1:212" ht="15.75">
      <c r="A3" s="58"/>
      <c r="B3" s="59" t="s">
        <v>83</v>
      </c>
      <c r="C3" s="60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FY3" s="80" t="s">
        <v>93</v>
      </c>
      <c r="FZ3" s="79">
        <f>1+FZ2</f>
        <v>2</v>
      </c>
      <c r="GA3" s="79"/>
      <c r="GB3" s="79"/>
      <c r="GC3" s="79"/>
      <c r="GD3" s="79">
        <f>VLOOKUP(C6,$FY$2:$FZ$38,2,FALSE)</f>
        <v>1</v>
      </c>
      <c r="GE3" s="79" t="s">
        <v>138</v>
      </c>
      <c r="GF3" s="79"/>
      <c r="GG3" s="79"/>
      <c r="GH3" s="79"/>
      <c r="GI3" s="79"/>
      <c r="GJ3" s="79">
        <f>+GJ2+1</f>
        <v>2</v>
      </c>
      <c r="GK3" s="79">
        <f>+IF($C$8=$GM$1,GM3,IF($C$8=$GN$1,GN3,IF($C$8=$GO$1,GO3,IF($C$8=$GP$1,GP3,0))))</f>
        <v>0</v>
      </c>
      <c r="GL3" s="79"/>
      <c r="GM3" s="79"/>
      <c r="GN3" s="79"/>
      <c r="GO3" s="79"/>
      <c r="GP3" s="79"/>
      <c r="GQ3" s="79"/>
      <c r="GR3" s="79"/>
      <c r="GS3" s="79"/>
      <c r="GT3" s="79">
        <v>2</v>
      </c>
      <c r="GU3" s="79"/>
      <c r="GV3" s="79">
        <v>2</v>
      </c>
      <c r="GW3" s="79"/>
      <c r="GX3" s="79"/>
      <c r="GY3" s="79"/>
      <c r="GZ3" s="79"/>
      <c r="HA3" s="79"/>
      <c r="HB3" s="79"/>
      <c r="HC3" s="79"/>
      <c r="HD3" s="79"/>
    </row>
    <row r="4" spans="2:212" ht="15">
      <c r="B4" s="61" t="s">
        <v>78</v>
      </c>
      <c r="C4" s="62" t="str">
        <f>+Input!E81</f>
        <v>A1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FY4" s="80" t="s">
        <v>94</v>
      </c>
      <c r="FZ4" s="79">
        <f aca="true" t="shared" si="0" ref="FZ4:FZ67">1+FZ3</f>
        <v>3</v>
      </c>
      <c r="GA4" s="79"/>
      <c r="GB4" s="79"/>
      <c r="GC4" s="79"/>
      <c r="GD4" s="79"/>
      <c r="GE4" s="79"/>
      <c r="GF4" s="79"/>
      <c r="GG4" s="79"/>
      <c r="GH4" s="79"/>
      <c r="GI4" s="79"/>
      <c r="GJ4" s="79">
        <f aca="true" t="shared" si="1" ref="GJ4:GJ67">+GJ3+1</f>
        <v>3</v>
      </c>
      <c r="GK4" s="79">
        <f aca="true" t="shared" si="2" ref="GK4:GK68">+IF($C$8=$GM$1,GM4,IF($C$8=$GN$1,GN4,IF($C$8=$GO$1,GO4,IF($C$8=$GP$1,GP4,0))))</f>
        <v>0</v>
      </c>
      <c r="GL4" s="79"/>
      <c r="GM4" s="79"/>
      <c r="GN4" s="79"/>
      <c r="GO4" s="79"/>
      <c r="GP4" s="79"/>
      <c r="GQ4" s="79"/>
      <c r="GR4" s="79"/>
      <c r="GS4" s="79"/>
      <c r="GT4" s="79">
        <v>3</v>
      </c>
      <c r="GU4" s="79"/>
      <c r="GV4" s="79">
        <v>3</v>
      </c>
      <c r="GW4" s="79"/>
      <c r="GX4" s="79"/>
      <c r="GY4" s="79"/>
      <c r="GZ4" s="79"/>
      <c r="HA4" s="79"/>
      <c r="HB4" s="79"/>
      <c r="HC4" s="79"/>
      <c r="HD4" s="79"/>
    </row>
    <row r="5" spans="1:212" ht="15">
      <c r="A5" s="58" t="s">
        <v>84</v>
      </c>
      <c r="B5" s="61" t="s">
        <v>79</v>
      </c>
      <c r="C5" s="63">
        <f>+Input!E82</f>
        <v>0.07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FY5" s="80" t="s">
        <v>95</v>
      </c>
      <c r="FZ5" s="79">
        <f t="shared" si="0"/>
        <v>4</v>
      </c>
      <c r="GA5" s="79"/>
      <c r="GB5" s="79"/>
      <c r="GC5" s="79"/>
      <c r="GD5" s="79"/>
      <c r="GE5" s="79"/>
      <c r="GF5" s="79"/>
      <c r="GG5" s="79"/>
      <c r="GH5" s="79"/>
      <c r="GI5" s="79"/>
      <c r="GJ5" s="79">
        <f t="shared" si="1"/>
        <v>4</v>
      </c>
      <c r="GK5" s="79">
        <f t="shared" si="2"/>
        <v>0</v>
      </c>
      <c r="GL5" s="79"/>
      <c r="GM5" s="79"/>
      <c r="GN5" s="79"/>
      <c r="GO5" s="79"/>
      <c r="GP5" s="79">
        <v>1</v>
      </c>
      <c r="GQ5" s="79"/>
      <c r="GR5" s="79"/>
      <c r="GS5" s="79"/>
      <c r="GT5" s="79">
        <v>4</v>
      </c>
      <c r="GU5" s="79"/>
      <c r="GV5" s="79">
        <v>4</v>
      </c>
      <c r="GW5" s="79"/>
      <c r="GX5" s="79"/>
      <c r="GY5" s="79"/>
      <c r="GZ5" s="79"/>
      <c r="HA5" s="79"/>
      <c r="HB5" s="79"/>
      <c r="HC5" s="79"/>
      <c r="HD5" s="79"/>
    </row>
    <row r="6" spans="1:212" ht="15">
      <c r="A6" s="58"/>
      <c r="B6" s="61" t="s">
        <v>85</v>
      </c>
      <c r="C6" s="64" t="str">
        <f>+C4</f>
        <v>A1</v>
      </c>
      <c r="D6" s="58">
        <f>+IF(GD3&lt;GD2,"non puoi inserire una data antecedente a quella di stipule del finanziamento","")</f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FY6" s="80" t="s">
        <v>96</v>
      </c>
      <c r="FZ6" s="79">
        <f t="shared" si="0"/>
        <v>5</v>
      </c>
      <c r="GA6" s="79"/>
      <c r="GB6" s="79"/>
      <c r="GC6" s="79"/>
      <c r="GD6" s="79"/>
      <c r="GE6" s="79"/>
      <c r="GF6" s="79"/>
      <c r="GG6" s="79"/>
      <c r="GH6" s="79"/>
      <c r="GI6" s="79"/>
      <c r="GJ6" s="79">
        <f t="shared" si="1"/>
        <v>5</v>
      </c>
      <c r="GK6" s="79">
        <f t="shared" si="2"/>
        <v>0</v>
      </c>
      <c r="GL6" s="79"/>
      <c r="GM6" s="79"/>
      <c r="GN6" s="79"/>
      <c r="GO6" s="79">
        <v>1</v>
      </c>
      <c r="GP6" s="79"/>
      <c r="GQ6" s="79"/>
      <c r="GR6" s="79"/>
      <c r="GS6" s="79"/>
      <c r="GT6" s="79"/>
      <c r="GU6" s="79"/>
      <c r="GV6" s="79">
        <v>5</v>
      </c>
      <c r="GW6" s="79"/>
      <c r="GX6" s="79"/>
      <c r="GY6" s="79"/>
      <c r="GZ6" s="79"/>
      <c r="HA6" s="79"/>
      <c r="HB6" s="79"/>
      <c r="HC6" s="79"/>
      <c r="HD6" s="79"/>
    </row>
    <row r="7" spans="1:212" ht="15">
      <c r="A7" s="58"/>
      <c r="B7" s="65" t="s">
        <v>80</v>
      </c>
      <c r="C7" s="66">
        <v>100000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FY7" s="80" t="s">
        <v>97</v>
      </c>
      <c r="FZ7" s="79">
        <f t="shared" si="0"/>
        <v>6</v>
      </c>
      <c r="GA7" s="79"/>
      <c r="GB7" s="79"/>
      <c r="GC7" s="79"/>
      <c r="GD7" s="79"/>
      <c r="GE7" s="79"/>
      <c r="GF7" s="79"/>
      <c r="GG7" s="79"/>
      <c r="GH7" s="79"/>
      <c r="GI7" s="79"/>
      <c r="GJ7" s="79">
        <f t="shared" si="1"/>
        <v>6</v>
      </c>
      <c r="GK7" s="79">
        <f t="shared" si="2"/>
        <v>0</v>
      </c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>
        <v>6</v>
      </c>
      <c r="GW7" s="79"/>
      <c r="GX7" s="79"/>
      <c r="GY7" s="79"/>
      <c r="GZ7" s="79"/>
      <c r="HA7" s="79"/>
      <c r="HB7" s="79"/>
      <c r="HC7" s="79"/>
      <c r="HD7" s="79"/>
    </row>
    <row r="8" spans="1:212" ht="15">
      <c r="A8" s="58"/>
      <c r="B8" s="65" t="s">
        <v>86</v>
      </c>
      <c r="C8" s="67">
        <v>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FY8" s="80" t="s">
        <v>98</v>
      </c>
      <c r="FZ8" s="79">
        <f t="shared" si="0"/>
        <v>7</v>
      </c>
      <c r="GA8" s="79"/>
      <c r="GB8" s="79"/>
      <c r="GC8" s="79"/>
      <c r="GD8" s="79"/>
      <c r="GE8" s="79"/>
      <c r="GF8" s="79"/>
      <c r="GG8" s="79"/>
      <c r="GH8" s="79"/>
      <c r="GI8" s="79"/>
      <c r="GJ8" s="79">
        <f t="shared" si="1"/>
        <v>7</v>
      </c>
      <c r="GK8" s="79">
        <f t="shared" si="2"/>
        <v>0</v>
      </c>
      <c r="GL8" s="79"/>
      <c r="GM8" s="79"/>
      <c r="GN8" s="79">
        <v>1</v>
      </c>
      <c r="GO8" s="79"/>
      <c r="GP8" s="79">
        <v>1</v>
      </c>
      <c r="GQ8" s="79"/>
      <c r="GR8" s="79"/>
      <c r="GS8" s="79"/>
      <c r="GT8" s="79"/>
      <c r="GU8" s="79"/>
      <c r="GV8" s="79">
        <v>7</v>
      </c>
      <c r="GW8" s="79"/>
      <c r="GX8" s="79"/>
      <c r="GY8" s="79"/>
      <c r="GZ8" s="79"/>
      <c r="HA8" s="79"/>
      <c r="HB8" s="79"/>
      <c r="HC8" s="79"/>
      <c r="HD8" s="79"/>
    </row>
    <row r="9" spans="1:212" ht="15">
      <c r="A9" s="58"/>
      <c r="B9" s="65" t="s">
        <v>81</v>
      </c>
      <c r="C9" s="67">
        <v>1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FY9" s="80" t="s">
        <v>99</v>
      </c>
      <c r="FZ9" s="79">
        <f t="shared" si="0"/>
        <v>8</v>
      </c>
      <c r="GA9" s="79"/>
      <c r="GB9" s="79"/>
      <c r="GC9" s="79"/>
      <c r="GD9" s="79"/>
      <c r="GE9" s="79"/>
      <c r="GF9" s="79"/>
      <c r="GG9" s="79"/>
      <c r="GH9" s="79"/>
      <c r="GI9" s="79"/>
      <c r="GJ9" s="79">
        <f t="shared" si="1"/>
        <v>8</v>
      </c>
      <c r="GK9" s="79">
        <f t="shared" si="2"/>
        <v>0</v>
      </c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>
        <v>8</v>
      </c>
      <c r="GW9" s="79"/>
      <c r="GX9" s="79"/>
      <c r="GY9" s="79"/>
      <c r="GZ9" s="79"/>
      <c r="HA9" s="79"/>
      <c r="HB9" s="79"/>
      <c r="HC9" s="79"/>
      <c r="HD9" s="79"/>
    </row>
    <row r="10" spans="1:212" ht="15">
      <c r="A10" s="58"/>
      <c r="B10" s="68" t="s">
        <v>87</v>
      </c>
      <c r="C10" s="69">
        <f>+Input!E85</f>
        <v>10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FY10" s="80" t="s">
        <v>100</v>
      </c>
      <c r="FZ10" s="79">
        <f t="shared" si="0"/>
        <v>9</v>
      </c>
      <c r="GA10" s="79"/>
      <c r="GB10" s="79"/>
      <c r="GC10" s="79"/>
      <c r="GD10" s="79"/>
      <c r="GE10" s="79"/>
      <c r="GF10" s="79"/>
      <c r="GG10" s="79"/>
      <c r="GH10" s="79"/>
      <c r="GI10" s="79"/>
      <c r="GJ10" s="79">
        <f t="shared" si="1"/>
        <v>9</v>
      </c>
      <c r="GK10" s="79">
        <f t="shared" si="2"/>
        <v>0</v>
      </c>
      <c r="GL10" s="79"/>
      <c r="GM10" s="79"/>
      <c r="GN10" s="79"/>
      <c r="GO10" s="79">
        <v>1</v>
      </c>
      <c r="GP10" s="79"/>
      <c r="GQ10" s="79"/>
      <c r="GR10" s="79"/>
      <c r="GS10" s="79"/>
      <c r="GT10" s="79"/>
      <c r="GU10" s="79"/>
      <c r="GV10" s="79">
        <v>9</v>
      </c>
      <c r="GW10" s="79"/>
      <c r="GX10" s="79"/>
      <c r="GY10" s="79"/>
      <c r="GZ10" s="79"/>
      <c r="HA10" s="79"/>
      <c r="HB10" s="79"/>
      <c r="HC10" s="79"/>
      <c r="HD10" s="79"/>
    </row>
    <row r="11" spans="1:212" ht="15">
      <c r="A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FY11" s="80" t="s">
        <v>101</v>
      </c>
      <c r="FZ11" s="79">
        <f t="shared" si="0"/>
        <v>10</v>
      </c>
      <c r="GA11" s="79"/>
      <c r="GB11" s="79"/>
      <c r="GC11" s="79"/>
      <c r="GD11" s="79"/>
      <c r="GE11" s="79"/>
      <c r="GF11" s="79"/>
      <c r="GG11" s="79"/>
      <c r="GH11" s="79"/>
      <c r="GI11" s="79"/>
      <c r="GJ11" s="79">
        <f t="shared" si="1"/>
        <v>10</v>
      </c>
      <c r="GK11" s="79">
        <f t="shared" si="2"/>
        <v>0</v>
      </c>
      <c r="GL11" s="79"/>
      <c r="GM11" s="79"/>
      <c r="GN11" s="79"/>
      <c r="GO11" s="79"/>
      <c r="GP11" s="79">
        <v>1</v>
      </c>
      <c r="GQ11" s="79"/>
      <c r="GR11" s="79"/>
      <c r="GS11" s="79"/>
      <c r="GT11" s="79"/>
      <c r="GU11" s="79"/>
      <c r="GV11" s="79">
        <v>10</v>
      </c>
      <c r="GW11" s="79"/>
      <c r="GX11" s="79"/>
      <c r="GY11" s="79"/>
      <c r="GZ11" s="79"/>
      <c r="HA11" s="79"/>
      <c r="HB11" s="79"/>
      <c r="HC11" s="79"/>
      <c r="HD11" s="79"/>
    </row>
    <row r="12" spans="1:212" ht="15">
      <c r="A12" s="58"/>
      <c r="B12" s="70" t="s">
        <v>88</v>
      </c>
      <c r="C12" s="71" t="str">
        <f>IF(C8=1,"annuale",IF(C8=2,"semestrale",IF(C8=3,"quadrimestrale",IF(C8=4,"trimestrale"))))</f>
        <v>annuale</v>
      </c>
      <c r="D12" s="72">
        <f>((1+C5)^(1/C8))-1</f>
        <v>0.07000000000000006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FY12" s="80" t="s">
        <v>102</v>
      </c>
      <c r="FZ12" s="79">
        <f t="shared" si="0"/>
        <v>11</v>
      </c>
      <c r="GA12" s="79"/>
      <c r="GB12" s="79"/>
      <c r="GC12" s="79"/>
      <c r="GD12" s="79"/>
      <c r="GE12" s="79"/>
      <c r="GF12" s="79"/>
      <c r="GG12" s="79"/>
      <c r="GH12" s="79"/>
      <c r="GI12" s="79"/>
      <c r="GJ12" s="79">
        <f t="shared" si="1"/>
        <v>11</v>
      </c>
      <c r="GK12" s="79">
        <f t="shared" si="2"/>
        <v>0</v>
      </c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</row>
    <row r="13" spans="1:212" ht="15">
      <c r="A13" s="58"/>
      <c r="C13" s="58"/>
      <c r="D13" s="58"/>
      <c r="E13" s="58"/>
      <c r="F13" s="58"/>
      <c r="G13" s="58"/>
      <c r="H13" s="58"/>
      <c r="I13" s="58"/>
      <c r="J13" s="58"/>
      <c r="K13" s="58"/>
      <c r="L13" s="58">
        <v>1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FY13" s="80" t="s">
        <v>103</v>
      </c>
      <c r="FZ13" s="79">
        <f t="shared" si="0"/>
        <v>12</v>
      </c>
      <c r="GA13" s="79"/>
      <c r="GB13" s="79"/>
      <c r="GC13" s="79"/>
      <c r="GD13" s="79"/>
      <c r="GE13" s="79"/>
      <c r="GF13" s="79"/>
      <c r="GG13" s="79"/>
      <c r="GH13" s="79"/>
      <c r="GI13" s="79"/>
      <c r="GJ13" s="79">
        <f t="shared" si="1"/>
        <v>12</v>
      </c>
      <c r="GK13" s="79">
        <f t="shared" si="2"/>
        <v>0</v>
      </c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</row>
    <row r="14" spans="1:212" ht="15">
      <c r="A14" s="58"/>
      <c r="B14" s="70" t="s">
        <v>89</v>
      </c>
      <c r="C14" s="71" t="str">
        <f>C12</f>
        <v>annuale</v>
      </c>
      <c r="D14" s="73">
        <f>C7/((1-(1+D12)^(-C10))/D12)</f>
        <v>14237.750272736483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FY14" s="80" t="s">
        <v>104</v>
      </c>
      <c r="FZ14" s="79">
        <f t="shared" si="0"/>
        <v>13</v>
      </c>
      <c r="GA14" s="79"/>
      <c r="GB14" s="79"/>
      <c r="GC14" s="79"/>
      <c r="GD14" s="79"/>
      <c r="GE14" s="79"/>
      <c r="GF14" s="79"/>
      <c r="GG14" s="79"/>
      <c r="GH14" s="79"/>
      <c r="GI14" s="79"/>
      <c r="GJ14" s="79">
        <f t="shared" si="1"/>
        <v>13</v>
      </c>
      <c r="GK14" s="79">
        <f t="shared" si="2"/>
        <v>1</v>
      </c>
      <c r="GL14" s="79"/>
      <c r="GM14" s="79">
        <v>1</v>
      </c>
      <c r="GN14" s="79">
        <v>1</v>
      </c>
      <c r="GO14" s="79">
        <v>1</v>
      </c>
      <c r="GP14" s="79">
        <v>1</v>
      </c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</row>
    <row r="15" spans="1:212" s="81" customFormat="1" ht="15">
      <c r="A15" s="74"/>
      <c r="B15" s="74"/>
      <c r="C15" s="74"/>
      <c r="D15" s="74">
        <f>+_xlfn.IFERROR((VLOOKUP(D16,$GJ:$GK,2,FALSE)),0)</f>
        <v>0</v>
      </c>
      <c r="E15" s="84">
        <v>1</v>
      </c>
      <c r="F15" s="84">
        <v>1</v>
      </c>
      <c r="G15" s="84">
        <v>1</v>
      </c>
      <c r="H15" s="84">
        <v>1</v>
      </c>
      <c r="I15" s="84">
        <v>1</v>
      </c>
      <c r="J15" s="84">
        <v>1</v>
      </c>
      <c r="K15" s="84">
        <v>1</v>
      </c>
      <c r="L15" s="84">
        <v>1</v>
      </c>
      <c r="M15" s="84">
        <v>1</v>
      </c>
      <c r="N15" s="84">
        <v>1</v>
      </c>
      <c r="O15" s="84">
        <v>1</v>
      </c>
      <c r="P15" s="84">
        <v>1</v>
      </c>
      <c r="Q15" s="84">
        <v>1</v>
      </c>
      <c r="R15" s="84">
        <v>1</v>
      </c>
      <c r="S15" s="84">
        <v>1</v>
      </c>
      <c r="T15" s="84">
        <v>1</v>
      </c>
      <c r="U15" s="84">
        <v>1</v>
      </c>
      <c r="V15" s="84">
        <v>1</v>
      </c>
      <c r="W15" s="84">
        <v>1</v>
      </c>
      <c r="X15" s="84">
        <v>1</v>
      </c>
      <c r="Y15" s="84">
        <v>1</v>
      </c>
      <c r="Z15" s="84">
        <v>1</v>
      </c>
      <c r="AA15" s="84">
        <v>1</v>
      </c>
      <c r="AB15" s="84">
        <v>1</v>
      </c>
      <c r="AC15" s="84">
        <v>1</v>
      </c>
      <c r="AD15" s="84">
        <v>1</v>
      </c>
      <c r="AE15" s="84">
        <v>1</v>
      </c>
      <c r="AF15" s="84">
        <v>1</v>
      </c>
      <c r="AG15" s="84">
        <v>1</v>
      </c>
      <c r="AH15" s="84">
        <v>1</v>
      </c>
      <c r="AI15" s="84">
        <v>1</v>
      </c>
      <c r="AJ15" s="84">
        <v>1</v>
      </c>
      <c r="AK15" s="84">
        <v>1</v>
      </c>
      <c r="AL15" s="84">
        <v>1</v>
      </c>
      <c r="AM15" s="84">
        <v>1</v>
      </c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FY15" s="80" t="s">
        <v>105</v>
      </c>
      <c r="FZ15" s="82">
        <f t="shared" si="0"/>
        <v>14</v>
      </c>
      <c r="GA15" s="82"/>
      <c r="GB15" s="82"/>
      <c r="GC15" s="82"/>
      <c r="GD15" s="82"/>
      <c r="GE15" s="82"/>
      <c r="GF15" s="82"/>
      <c r="GG15" s="82"/>
      <c r="GH15" s="82"/>
      <c r="GI15" s="82"/>
      <c r="GJ15" s="82">
        <f t="shared" si="1"/>
        <v>14</v>
      </c>
      <c r="GK15" s="82">
        <f t="shared" si="2"/>
        <v>0</v>
      </c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</row>
    <row r="16" spans="1:212" s="81" customFormat="1" ht="15">
      <c r="A16" s="74"/>
      <c r="B16" s="74"/>
      <c r="C16" s="74" t="s">
        <v>90</v>
      </c>
      <c r="D16" s="74">
        <f>+IF(D17=$C$6,1,0)</f>
        <v>0</v>
      </c>
      <c r="E16" s="84">
        <f aca="true" t="shared" si="3" ref="E16:AM16">+IF(E17=$C$6,1,+IF(D16=0,0,D16+1))</f>
        <v>1</v>
      </c>
      <c r="F16" s="84">
        <f t="shared" si="3"/>
        <v>2</v>
      </c>
      <c r="G16" s="84">
        <f t="shared" si="3"/>
        <v>3</v>
      </c>
      <c r="H16" s="84">
        <f t="shared" si="3"/>
        <v>4</v>
      </c>
      <c r="I16" s="84">
        <f t="shared" si="3"/>
        <v>5</v>
      </c>
      <c r="J16" s="84">
        <f t="shared" si="3"/>
        <v>6</v>
      </c>
      <c r="K16" s="84">
        <f t="shared" si="3"/>
        <v>7</v>
      </c>
      <c r="L16" s="84">
        <f t="shared" si="3"/>
        <v>8</v>
      </c>
      <c r="M16" s="84">
        <f t="shared" si="3"/>
        <v>9</v>
      </c>
      <c r="N16" s="84">
        <f t="shared" si="3"/>
        <v>10</v>
      </c>
      <c r="O16" s="84">
        <f t="shared" si="3"/>
        <v>11</v>
      </c>
      <c r="P16" s="84">
        <f t="shared" si="3"/>
        <v>12</v>
      </c>
      <c r="Q16" s="84">
        <f t="shared" si="3"/>
        <v>13</v>
      </c>
      <c r="R16" s="84">
        <f t="shared" si="3"/>
        <v>14</v>
      </c>
      <c r="S16" s="84">
        <f t="shared" si="3"/>
        <v>15</v>
      </c>
      <c r="T16" s="84">
        <f t="shared" si="3"/>
        <v>16</v>
      </c>
      <c r="U16" s="84">
        <f t="shared" si="3"/>
        <v>17</v>
      </c>
      <c r="V16" s="84">
        <f t="shared" si="3"/>
        <v>18</v>
      </c>
      <c r="W16" s="84">
        <f t="shared" si="3"/>
        <v>19</v>
      </c>
      <c r="X16" s="84">
        <f t="shared" si="3"/>
        <v>20</v>
      </c>
      <c r="Y16" s="84">
        <f t="shared" si="3"/>
        <v>21</v>
      </c>
      <c r="Z16" s="84">
        <f t="shared" si="3"/>
        <v>22</v>
      </c>
      <c r="AA16" s="84">
        <f t="shared" si="3"/>
        <v>23</v>
      </c>
      <c r="AB16" s="84">
        <f t="shared" si="3"/>
        <v>24</v>
      </c>
      <c r="AC16" s="84">
        <f t="shared" si="3"/>
        <v>25</v>
      </c>
      <c r="AD16" s="84">
        <f t="shared" si="3"/>
        <v>26</v>
      </c>
      <c r="AE16" s="84">
        <f t="shared" si="3"/>
        <v>27</v>
      </c>
      <c r="AF16" s="84">
        <f t="shared" si="3"/>
        <v>28</v>
      </c>
      <c r="AG16" s="84">
        <f t="shared" si="3"/>
        <v>29</v>
      </c>
      <c r="AH16" s="84">
        <f t="shared" si="3"/>
        <v>30</v>
      </c>
      <c r="AI16" s="84">
        <f t="shared" si="3"/>
        <v>31</v>
      </c>
      <c r="AJ16" s="84">
        <f t="shared" si="3"/>
        <v>32</v>
      </c>
      <c r="AK16" s="84">
        <f t="shared" si="3"/>
        <v>33</v>
      </c>
      <c r="AL16" s="84">
        <f t="shared" si="3"/>
        <v>34</v>
      </c>
      <c r="AM16" s="84">
        <f t="shared" si="3"/>
        <v>35</v>
      </c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FY16" s="80" t="s">
        <v>106</v>
      </c>
      <c r="FZ16" s="82">
        <f t="shared" si="0"/>
        <v>15</v>
      </c>
      <c r="GA16" s="82"/>
      <c r="GB16" s="82"/>
      <c r="GC16" s="82"/>
      <c r="GD16" s="82"/>
      <c r="GE16" s="82"/>
      <c r="GF16" s="82"/>
      <c r="GG16" s="82"/>
      <c r="GH16" s="82"/>
      <c r="GI16" s="82"/>
      <c r="GJ16" s="82">
        <f t="shared" si="1"/>
        <v>15</v>
      </c>
      <c r="GK16" s="82">
        <f t="shared" si="2"/>
        <v>0</v>
      </c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</row>
    <row r="17" spans="1:212" ht="15">
      <c r="A17" s="58"/>
      <c r="B17" s="75" t="s">
        <v>91</v>
      </c>
      <c r="C17" s="76"/>
      <c r="D17" s="76"/>
      <c r="E17" s="76" t="s">
        <v>92</v>
      </c>
      <c r="F17" s="76" t="s">
        <v>93</v>
      </c>
      <c r="G17" s="76" t="s">
        <v>94</v>
      </c>
      <c r="H17" s="76" t="s">
        <v>95</v>
      </c>
      <c r="I17" s="76" t="s">
        <v>96</v>
      </c>
      <c r="J17" s="76" t="s">
        <v>97</v>
      </c>
      <c r="K17" s="76" t="s">
        <v>98</v>
      </c>
      <c r="L17" s="76" t="s">
        <v>99</v>
      </c>
      <c r="M17" s="76" t="s">
        <v>100</v>
      </c>
      <c r="N17" s="76" t="s">
        <v>101</v>
      </c>
      <c r="O17" s="76" t="s">
        <v>102</v>
      </c>
      <c r="P17" s="76" t="s">
        <v>103</v>
      </c>
      <c r="Q17" s="76" t="s">
        <v>104</v>
      </c>
      <c r="R17" s="76" t="s">
        <v>105</v>
      </c>
      <c r="S17" s="76" t="s">
        <v>106</v>
      </c>
      <c r="T17" s="76" t="s">
        <v>107</v>
      </c>
      <c r="U17" s="76" t="s">
        <v>108</v>
      </c>
      <c r="V17" s="76" t="s">
        <v>109</v>
      </c>
      <c r="W17" s="76" t="s">
        <v>110</v>
      </c>
      <c r="X17" s="76" t="s">
        <v>111</v>
      </c>
      <c r="Y17" s="76" t="s">
        <v>112</v>
      </c>
      <c r="Z17" s="76" t="s">
        <v>113</v>
      </c>
      <c r="AA17" s="76" t="s">
        <v>114</v>
      </c>
      <c r="AB17" s="76" t="s">
        <v>115</v>
      </c>
      <c r="AC17" s="76" t="s">
        <v>116</v>
      </c>
      <c r="AD17" s="76" t="s">
        <v>117</v>
      </c>
      <c r="AE17" s="76" t="s">
        <v>118</v>
      </c>
      <c r="AF17" s="76" t="s">
        <v>119</v>
      </c>
      <c r="AG17" s="76" t="s">
        <v>120</v>
      </c>
      <c r="AH17" s="76" t="s">
        <v>121</v>
      </c>
      <c r="AI17" s="76" t="s">
        <v>122</v>
      </c>
      <c r="AJ17" s="76" t="s">
        <v>123</v>
      </c>
      <c r="AK17" s="76" t="s">
        <v>124</v>
      </c>
      <c r="AL17" s="76" t="s">
        <v>125</v>
      </c>
      <c r="AM17" s="76" t="s">
        <v>126</v>
      </c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Y17" s="80" t="s">
        <v>107</v>
      </c>
      <c r="FZ17" s="79">
        <f t="shared" si="0"/>
        <v>16</v>
      </c>
      <c r="GA17" s="79"/>
      <c r="GB17" s="79"/>
      <c r="GC17" s="79"/>
      <c r="GD17" s="79"/>
      <c r="GE17" s="79"/>
      <c r="GF17" s="79"/>
      <c r="GG17" s="79"/>
      <c r="GH17" s="79"/>
      <c r="GI17" s="79"/>
      <c r="GJ17" s="79">
        <f t="shared" si="1"/>
        <v>16</v>
      </c>
      <c r="GK17" s="79">
        <f t="shared" si="2"/>
        <v>0</v>
      </c>
      <c r="GL17" s="79"/>
      <c r="GM17" s="79"/>
      <c r="GN17" s="79"/>
      <c r="GO17" s="79"/>
      <c r="GP17" s="79">
        <v>1</v>
      </c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</row>
    <row r="18" spans="1:212" ht="15">
      <c r="A18" s="58"/>
      <c r="B18" s="65" t="s">
        <v>127</v>
      </c>
      <c r="C18" s="73"/>
      <c r="D18" s="73">
        <f aca="true" t="shared" si="4" ref="D18:AM18">IF(D16&gt;=1,IF(D15=1,$D$14,0))*IF(C22&lt;1,0,1)</f>
        <v>0</v>
      </c>
      <c r="E18" s="73">
        <f t="shared" si="4"/>
        <v>14237.750272736483</v>
      </c>
      <c r="F18" s="73">
        <f t="shared" si="4"/>
        <v>14237.750272736483</v>
      </c>
      <c r="G18" s="73">
        <f t="shared" si="4"/>
        <v>14237.750272736483</v>
      </c>
      <c r="H18" s="73">
        <f t="shared" si="4"/>
        <v>14237.750272736483</v>
      </c>
      <c r="I18" s="73">
        <f t="shared" si="4"/>
        <v>14237.750272736483</v>
      </c>
      <c r="J18" s="73">
        <f t="shared" si="4"/>
        <v>14237.750272736483</v>
      </c>
      <c r="K18" s="73">
        <f t="shared" si="4"/>
        <v>14237.750272736483</v>
      </c>
      <c r="L18" s="73">
        <f t="shared" si="4"/>
        <v>14237.750272736483</v>
      </c>
      <c r="M18" s="73">
        <f t="shared" si="4"/>
        <v>14237.750272736483</v>
      </c>
      <c r="N18" s="73">
        <f t="shared" si="4"/>
        <v>14237.750272736483</v>
      </c>
      <c r="O18" s="73">
        <f t="shared" si="4"/>
        <v>0</v>
      </c>
      <c r="P18" s="73">
        <f t="shared" si="4"/>
        <v>0</v>
      </c>
      <c r="Q18" s="73">
        <f t="shared" si="4"/>
        <v>0</v>
      </c>
      <c r="R18" s="73">
        <f t="shared" si="4"/>
        <v>0</v>
      </c>
      <c r="S18" s="73">
        <f t="shared" si="4"/>
        <v>0</v>
      </c>
      <c r="T18" s="73">
        <f t="shared" si="4"/>
        <v>0</v>
      </c>
      <c r="U18" s="73">
        <f t="shared" si="4"/>
        <v>0</v>
      </c>
      <c r="V18" s="73">
        <f t="shared" si="4"/>
        <v>0</v>
      </c>
      <c r="W18" s="73">
        <f t="shared" si="4"/>
        <v>0</v>
      </c>
      <c r="X18" s="73">
        <f t="shared" si="4"/>
        <v>0</v>
      </c>
      <c r="Y18" s="73">
        <f t="shared" si="4"/>
        <v>0</v>
      </c>
      <c r="Z18" s="73">
        <f t="shared" si="4"/>
        <v>0</v>
      </c>
      <c r="AA18" s="73">
        <f t="shared" si="4"/>
        <v>0</v>
      </c>
      <c r="AB18" s="73">
        <f t="shared" si="4"/>
        <v>0</v>
      </c>
      <c r="AC18" s="73">
        <f t="shared" si="4"/>
        <v>0</v>
      </c>
      <c r="AD18" s="73">
        <f t="shared" si="4"/>
        <v>0</v>
      </c>
      <c r="AE18" s="73">
        <f t="shared" si="4"/>
        <v>0</v>
      </c>
      <c r="AF18" s="73">
        <f t="shared" si="4"/>
        <v>0</v>
      </c>
      <c r="AG18" s="73">
        <f t="shared" si="4"/>
        <v>0</v>
      </c>
      <c r="AH18" s="73">
        <f t="shared" si="4"/>
        <v>0</v>
      </c>
      <c r="AI18" s="73">
        <f t="shared" si="4"/>
        <v>0</v>
      </c>
      <c r="AJ18" s="73">
        <f t="shared" si="4"/>
        <v>0</v>
      </c>
      <c r="AK18" s="73">
        <f t="shared" si="4"/>
        <v>0</v>
      </c>
      <c r="AL18" s="73">
        <f t="shared" si="4"/>
        <v>0</v>
      </c>
      <c r="AM18" s="73">
        <f t="shared" si="4"/>
        <v>0</v>
      </c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Y18" s="80" t="s">
        <v>108</v>
      </c>
      <c r="FZ18" s="79">
        <f t="shared" si="0"/>
        <v>17</v>
      </c>
      <c r="GA18" s="79"/>
      <c r="GB18" s="79"/>
      <c r="GC18" s="79"/>
      <c r="GD18" s="79"/>
      <c r="GE18" s="79"/>
      <c r="GF18" s="79"/>
      <c r="GG18" s="79"/>
      <c r="GH18" s="79"/>
      <c r="GI18" s="79"/>
      <c r="GJ18" s="79">
        <f t="shared" si="1"/>
        <v>17</v>
      </c>
      <c r="GK18" s="79">
        <f t="shared" si="2"/>
        <v>0</v>
      </c>
      <c r="GL18" s="79"/>
      <c r="GM18" s="79"/>
      <c r="GN18" s="79"/>
      <c r="GO18" s="79">
        <v>1</v>
      </c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</row>
    <row r="19" spans="1:212" ht="15">
      <c r="A19" s="58"/>
      <c r="B19" s="65" t="s">
        <v>128</v>
      </c>
      <c r="C19" s="73"/>
      <c r="D19" s="73">
        <f aca="true" t="shared" si="5" ref="D19:I19">D18-D21</f>
        <v>0</v>
      </c>
      <c r="E19" s="73">
        <f t="shared" si="5"/>
        <v>7237.750272736476</v>
      </c>
      <c r="F19" s="73">
        <f t="shared" si="5"/>
        <v>7744.392791828031</v>
      </c>
      <c r="G19" s="73">
        <f t="shared" si="5"/>
        <v>8286.500287255993</v>
      </c>
      <c r="H19" s="73">
        <f t="shared" si="5"/>
        <v>8866.555307363913</v>
      </c>
      <c r="I19" s="73">
        <f t="shared" si="5"/>
        <v>9487.214178879389</v>
      </c>
      <c r="J19" s="73">
        <f>J18-J21</f>
        <v>10151.319171400944</v>
      </c>
      <c r="K19" s="73">
        <f aca="true" t="shared" si="6" ref="K19:AM19">K18-K21</f>
        <v>10861.911513399013</v>
      </c>
      <c r="L19" s="73">
        <f t="shared" si="6"/>
        <v>11622.245319336944</v>
      </c>
      <c r="M19" s="73">
        <f t="shared" si="6"/>
        <v>12435.80249169053</v>
      </c>
      <c r="N19" s="73">
        <f t="shared" si="6"/>
        <v>13306.308666108867</v>
      </c>
      <c r="O19" s="73">
        <f t="shared" si="6"/>
        <v>0</v>
      </c>
      <c r="P19" s="73">
        <f t="shared" si="6"/>
        <v>0</v>
      </c>
      <c r="Q19" s="73">
        <f t="shared" si="6"/>
        <v>0</v>
      </c>
      <c r="R19" s="73">
        <f t="shared" si="6"/>
        <v>0</v>
      </c>
      <c r="S19" s="73">
        <f t="shared" si="6"/>
        <v>0</v>
      </c>
      <c r="T19" s="73">
        <f t="shared" si="6"/>
        <v>0</v>
      </c>
      <c r="U19" s="73">
        <f t="shared" si="6"/>
        <v>0</v>
      </c>
      <c r="V19" s="73">
        <f t="shared" si="6"/>
        <v>0</v>
      </c>
      <c r="W19" s="73">
        <f t="shared" si="6"/>
        <v>0</v>
      </c>
      <c r="X19" s="73">
        <f t="shared" si="6"/>
        <v>0</v>
      </c>
      <c r="Y19" s="73">
        <f t="shared" si="6"/>
        <v>0</v>
      </c>
      <c r="Z19" s="73">
        <f t="shared" si="6"/>
        <v>0</v>
      </c>
      <c r="AA19" s="73">
        <f t="shared" si="6"/>
        <v>0</v>
      </c>
      <c r="AB19" s="73">
        <f t="shared" si="6"/>
        <v>0</v>
      </c>
      <c r="AC19" s="73">
        <f t="shared" si="6"/>
        <v>0</v>
      </c>
      <c r="AD19" s="73">
        <f t="shared" si="6"/>
        <v>0</v>
      </c>
      <c r="AE19" s="73">
        <f t="shared" si="6"/>
        <v>0</v>
      </c>
      <c r="AF19" s="73">
        <f t="shared" si="6"/>
        <v>0</v>
      </c>
      <c r="AG19" s="73">
        <f t="shared" si="6"/>
        <v>0</v>
      </c>
      <c r="AH19" s="73">
        <f t="shared" si="6"/>
        <v>0</v>
      </c>
      <c r="AI19" s="73">
        <f t="shared" si="6"/>
        <v>0</v>
      </c>
      <c r="AJ19" s="73">
        <f t="shared" si="6"/>
        <v>0</v>
      </c>
      <c r="AK19" s="73">
        <f t="shared" si="6"/>
        <v>0</v>
      </c>
      <c r="AL19" s="73">
        <f t="shared" si="6"/>
        <v>0</v>
      </c>
      <c r="AM19" s="73">
        <f t="shared" si="6"/>
        <v>0</v>
      </c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Y19" s="80" t="s">
        <v>109</v>
      </c>
      <c r="FZ19" s="79">
        <f t="shared" si="0"/>
        <v>18</v>
      </c>
      <c r="GA19" s="79"/>
      <c r="GB19" s="79"/>
      <c r="GC19" s="79"/>
      <c r="GD19" s="79"/>
      <c r="GE19" s="79"/>
      <c r="GF19" s="79"/>
      <c r="GG19" s="79"/>
      <c r="GH19" s="79"/>
      <c r="GI19" s="79"/>
      <c r="GJ19" s="79">
        <f t="shared" si="1"/>
        <v>18</v>
      </c>
      <c r="GK19" s="79">
        <f t="shared" si="2"/>
        <v>0</v>
      </c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</row>
    <row r="20" spans="1:212" ht="15">
      <c r="A20" s="58"/>
      <c r="B20" s="65" t="s">
        <v>129</v>
      </c>
      <c r="C20" s="73"/>
      <c r="D20" s="73">
        <f aca="true" t="shared" si="7" ref="D20:AM20">D19+C20*(IF(C22&lt;1,0,1))</f>
        <v>0</v>
      </c>
      <c r="E20" s="73">
        <f t="shared" si="7"/>
        <v>7237.750272736476</v>
      </c>
      <c r="F20" s="73">
        <f t="shared" si="7"/>
        <v>14982.143064564507</v>
      </c>
      <c r="G20" s="73">
        <f t="shared" si="7"/>
        <v>23268.6433518205</v>
      </c>
      <c r="H20" s="73">
        <f t="shared" si="7"/>
        <v>32135.198659184414</v>
      </c>
      <c r="I20" s="73">
        <f t="shared" si="7"/>
        <v>41622.4128380638</v>
      </c>
      <c r="J20" s="73">
        <f t="shared" si="7"/>
        <v>51773.732009464744</v>
      </c>
      <c r="K20" s="73">
        <f t="shared" si="7"/>
        <v>62635.64352286376</v>
      </c>
      <c r="L20" s="73">
        <f t="shared" si="7"/>
        <v>74257.8888422007</v>
      </c>
      <c r="M20" s="73">
        <f t="shared" si="7"/>
        <v>86693.69133389123</v>
      </c>
      <c r="N20" s="73">
        <f t="shared" si="7"/>
        <v>100000.00000000009</v>
      </c>
      <c r="O20" s="73">
        <f t="shared" si="7"/>
        <v>0</v>
      </c>
      <c r="P20" s="73">
        <f t="shared" si="7"/>
        <v>0</v>
      </c>
      <c r="Q20" s="73">
        <f t="shared" si="7"/>
        <v>0</v>
      </c>
      <c r="R20" s="73">
        <f t="shared" si="7"/>
        <v>0</v>
      </c>
      <c r="S20" s="73">
        <f t="shared" si="7"/>
        <v>0</v>
      </c>
      <c r="T20" s="73">
        <f t="shared" si="7"/>
        <v>0</v>
      </c>
      <c r="U20" s="73">
        <f t="shared" si="7"/>
        <v>0</v>
      </c>
      <c r="V20" s="73">
        <f t="shared" si="7"/>
        <v>0</v>
      </c>
      <c r="W20" s="73">
        <f t="shared" si="7"/>
        <v>0</v>
      </c>
      <c r="X20" s="73">
        <f t="shared" si="7"/>
        <v>0</v>
      </c>
      <c r="Y20" s="73">
        <f t="shared" si="7"/>
        <v>0</v>
      </c>
      <c r="Z20" s="73">
        <f t="shared" si="7"/>
        <v>0</v>
      </c>
      <c r="AA20" s="73">
        <f t="shared" si="7"/>
        <v>0</v>
      </c>
      <c r="AB20" s="73">
        <f t="shared" si="7"/>
        <v>0</v>
      </c>
      <c r="AC20" s="73">
        <f t="shared" si="7"/>
        <v>0</v>
      </c>
      <c r="AD20" s="73">
        <f t="shared" si="7"/>
        <v>0</v>
      </c>
      <c r="AE20" s="73">
        <f t="shared" si="7"/>
        <v>0</v>
      </c>
      <c r="AF20" s="73">
        <f t="shared" si="7"/>
        <v>0</v>
      </c>
      <c r="AG20" s="73">
        <f t="shared" si="7"/>
        <v>0</v>
      </c>
      <c r="AH20" s="73">
        <f t="shared" si="7"/>
        <v>0</v>
      </c>
      <c r="AI20" s="73">
        <f t="shared" si="7"/>
        <v>0</v>
      </c>
      <c r="AJ20" s="73">
        <f t="shared" si="7"/>
        <v>0</v>
      </c>
      <c r="AK20" s="73">
        <f t="shared" si="7"/>
        <v>0</v>
      </c>
      <c r="AL20" s="73">
        <f t="shared" si="7"/>
        <v>0</v>
      </c>
      <c r="AM20" s="73">
        <f t="shared" si="7"/>
        <v>0</v>
      </c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Y20" s="80" t="s">
        <v>110</v>
      </c>
      <c r="FZ20" s="79">
        <f t="shared" si="0"/>
        <v>19</v>
      </c>
      <c r="GA20" s="79"/>
      <c r="GB20" s="79"/>
      <c r="GC20" s="79"/>
      <c r="GD20" s="79"/>
      <c r="GE20" s="79"/>
      <c r="GF20" s="79"/>
      <c r="GG20" s="79"/>
      <c r="GH20" s="79"/>
      <c r="GI20" s="79"/>
      <c r="GJ20" s="79">
        <f t="shared" si="1"/>
        <v>19</v>
      </c>
      <c r="GK20" s="79">
        <f t="shared" si="2"/>
        <v>0</v>
      </c>
      <c r="GL20" s="79"/>
      <c r="GM20" s="79"/>
      <c r="GN20" s="79">
        <v>1</v>
      </c>
      <c r="GO20" s="79"/>
      <c r="GP20" s="79">
        <v>1</v>
      </c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</row>
    <row r="21" spans="1:212" ht="15">
      <c r="A21" s="58"/>
      <c r="B21" s="65" t="s">
        <v>130</v>
      </c>
      <c r="C21" s="73">
        <f aca="true" t="shared" si="8" ref="C21:AM21">IF(C18&gt;0,B22*$D$12,0)</f>
        <v>0</v>
      </c>
      <c r="D21" s="73">
        <f t="shared" si="8"/>
        <v>0</v>
      </c>
      <c r="E21" s="73">
        <f t="shared" si="8"/>
        <v>7000.000000000006</v>
      </c>
      <c r="F21" s="73">
        <f t="shared" si="8"/>
        <v>6493.357480908452</v>
      </c>
      <c r="G21" s="73">
        <f t="shared" si="8"/>
        <v>5951.24998548049</v>
      </c>
      <c r="H21" s="73">
        <f t="shared" si="8"/>
        <v>5371.19496537257</v>
      </c>
      <c r="I21" s="73">
        <f t="shared" si="8"/>
        <v>4750.536093857095</v>
      </c>
      <c r="J21" s="73">
        <f t="shared" si="8"/>
        <v>4086.4311013355377</v>
      </c>
      <c r="K21" s="73">
        <f t="shared" si="8"/>
        <v>3375.838759337471</v>
      </c>
      <c r="L21" s="73">
        <f t="shared" si="8"/>
        <v>2615.5049533995393</v>
      </c>
      <c r="M21" s="73">
        <f t="shared" si="8"/>
        <v>1801.9477810459525</v>
      </c>
      <c r="N21" s="73">
        <f t="shared" si="8"/>
        <v>931.4416066276149</v>
      </c>
      <c r="O21" s="73">
        <f t="shared" si="8"/>
        <v>0</v>
      </c>
      <c r="P21" s="73">
        <f t="shared" si="8"/>
        <v>0</v>
      </c>
      <c r="Q21" s="73">
        <f t="shared" si="8"/>
        <v>0</v>
      </c>
      <c r="R21" s="73">
        <f t="shared" si="8"/>
        <v>0</v>
      </c>
      <c r="S21" s="73">
        <f t="shared" si="8"/>
        <v>0</v>
      </c>
      <c r="T21" s="73">
        <f t="shared" si="8"/>
        <v>0</v>
      </c>
      <c r="U21" s="73">
        <f t="shared" si="8"/>
        <v>0</v>
      </c>
      <c r="V21" s="73">
        <f t="shared" si="8"/>
        <v>0</v>
      </c>
      <c r="W21" s="73">
        <f t="shared" si="8"/>
        <v>0</v>
      </c>
      <c r="X21" s="73">
        <f t="shared" si="8"/>
        <v>0</v>
      </c>
      <c r="Y21" s="73">
        <f t="shared" si="8"/>
        <v>0</v>
      </c>
      <c r="Z21" s="73">
        <f t="shared" si="8"/>
        <v>0</v>
      </c>
      <c r="AA21" s="73">
        <f t="shared" si="8"/>
        <v>0</v>
      </c>
      <c r="AB21" s="73">
        <f t="shared" si="8"/>
        <v>0</v>
      </c>
      <c r="AC21" s="73">
        <f t="shared" si="8"/>
        <v>0</v>
      </c>
      <c r="AD21" s="73">
        <f t="shared" si="8"/>
        <v>0</v>
      </c>
      <c r="AE21" s="73">
        <f t="shared" si="8"/>
        <v>0</v>
      </c>
      <c r="AF21" s="73">
        <f t="shared" si="8"/>
        <v>0</v>
      </c>
      <c r="AG21" s="73">
        <f t="shared" si="8"/>
        <v>0</v>
      </c>
      <c r="AH21" s="73">
        <f t="shared" si="8"/>
        <v>0</v>
      </c>
      <c r="AI21" s="73">
        <f t="shared" si="8"/>
        <v>0</v>
      </c>
      <c r="AJ21" s="73">
        <f t="shared" si="8"/>
        <v>0</v>
      </c>
      <c r="AK21" s="73">
        <f t="shared" si="8"/>
        <v>0</v>
      </c>
      <c r="AL21" s="73">
        <f t="shared" si="8"/>
        <v>0</v>
      </c>
      <c r="AM21" s="73">
        <f t="shared" si="8"/>
        <v>0</v>
      </c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Y21" s="80" t="s">
        <v>111</v>
      </c>
      <c r="FZ21" s="79">
        <f t="shared" si="0"/>
        <v>20</v>
      </c>
      <c r="GA21" s="79"/>
      <c r="GB21" s="79"/>
      <c r="GC21" s="79"/>
      <c r="GD21" s="79"/>
      <c r="GE21" s="79"/>
      <c r="GF21" s="79"/>
      <c r="GG21" s="79"/>
      <c r="GH21" s="79"/>
      <c r="GI21" s="79"/>
      <c r="GJ21" s="79">
        <f t="shared" si="1"/>
        <v>20</v>
      </c>
      <c r="GK21" s="79">
        <f t="shared" si="2"/>
        <v>0</v>
      </c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</row>
    <row r="22" spans="1:212" ht="15">
      <c r="A22" s="58"/>
      <c r="B22" s="77" t="s">
        <v>131</v>
      </c>
      <c r="C22" s="73">
        <f>IF(D17=$C$4,$C$7,IF(C20=0,0,$C$7-C20))</f>
        <v>0</v>
      </c>
      <c r="D22" s="73">
        <f aca="true" t="shared" si="9" ref="D22:AM22">IF(E17=$C$4,$C$7,IF(D20=0,0,$C$7-D20))</f>
        <v>100000</v>
      </c>
      <c r="E22" s="73">
        <f t="shared" si="9"/>
        <v>92762.24972726352</v>
      </c>
      <c r="F22" s="73">
        <f t="shared" si="9"/>
        <v>85017.8569354355</v>
      </c>
      <c r="G22" s="73">
        <f t="shared" si="9"/>
        <v>76731.3566481795</v>
      </c>
      <c r="H22" s="73">
        <f t="shared" si="9"/>
        <v>67864.80134081558</v>
      </c>
      <c r="I22" s="73">
        <f t="shared" si="9"/>
        <v>58377.5871619362</v>
      </c>
      <c r="J22" s="73">
        <f t="shared" si="9"/>
        <v>48226.267990535256</v>
      </c>
      <c r="K22" s="73">
        <f t="shared" si="9"/>
        <v>37364.35647713624</v>
      </c>
      <c r="L22" s="73">
        <f t="shared" si="9"/>
        <v>25742.1111577993</v>
      </c>
      <c r="M22" s="73">
        <f t="shared" si="9"/>
        <v>13306.308666108773</v>
      </c>
      <c r="N22" s="73">
        <f t="shared" si="9"/>
        <v>-8.731149137020111E-11</v>
      </c>
      <c r="O22" s="73">
        <f t="shared" si="9"/>
        <v>0</v>
      </c>
      <c r="P22" s="73">
        <f t="shared" si="9"/>
        <v>0</v>
      </c>
      <c r="Q22" s="73">
        <f t="shared" si="9"/>
        <v>0</v>
      </c>
      <c r="R22" s="73">
        <f t="shared" si="9"/>
        <v>0</v>
      </c>
      <c r="S22" s="73">
        <f t="shared" si="9"/>
        <v>0</v>
      </c>
      <c r="T22" s="73">
        <f t="shared" si="9"/>
        <v>0</v>
      </c>
      <c r="U22" s="73">
        <f t="shared" si="9"/>
        <v>0</v>
      </c>
      <c r="V22" s="73">
        <f t="shared" si="9"/>
        <v>0</v>
      </c>
      <c r="W22" s="73">
        <f t="shared" si="9"/>
        <v>0</v>
      </c>
      <c r="X22" s="73">
        <f t="shared" si="9"/>
        <v>0</v>
      </c>
      <c r="Y22" s="73">
        <f t="shared" si="9"/>
        <v>0</v>
      </c>
      <c r="Z22" s="73">
        <f t="shared" si="9"/>
        <v>0</v>
      </c>
      <c r="AA22" s="73">
        <f t="shared" si="9"/>
        <v>0</v>
      </c>
      <c r="AB22" s="73">
        <f t="shared" si="9"/>
        <v>0</v>
      </c>
      <c r="AC22" s="73">
        <f t="shared" si="9"/>
        <v>0</v>
      </c>
      <c r="AD22" s="73">
        <f t="shared" si="9"/>
        <v>0</v>
      </c>
      <c r="AE22" s="73">
        <f t="shared" si="9"/>
        <v>0</v>
      </c>
      <c r="AF22" s="73">
        <f t="shared" si="9"/>
        <v>0</v>
      </c>
      <c r="AG22" s="73">
        <f t="shared" si="9"/>
        <v>0</v>
      </c>
      <c r="AH22" s="73">
        <f t="shared" si="9"/>
        <v>0</v>
      </c>
      <c r="AI22" s="73">
        <f t="shared" si="9"/>
        <v>0</v>
      </c>
      <c r="AJ22" s="73">
        <f t="shared" si="9"/>
        <v>0</v>
      </c>
      <c r="AK22" s="73">
        <f t="shared" si="9"/>
        <v>0</v>
      </c>
      <c r="AL22" s="73">
        <f t="shared" si="9"/>
        <v>0</v>
      </c>
      <c r="AM22" s="73">
        <f t="shared" si="9"/>
        <v>0</v>
      </c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Y22" s="80" t="s">
        <v>112</v>
      </c>
      <c r="FZ22" s="79">
        <f t="shared" si="0"/>
        <v>21</v>
      </c>
      <c r="GA22" s="79"/>
      <c r="GB22" s="79"/>
      <c r="GC22" s="79"/>
      <c r="GD22" s="79"/>
      <c r="GE22" s="79"/>
      <c r="GF22" s="79"/>
      <c r="GG22" s="79"/>
      <c r="GH22" s="79"/>
      <c r="GI22" s="79"/>
      <c r="GJ22" s="79">
        <f t="shared" si="1"/>
        <v>21</v>
      </c>
      <c r="GK22" s="79">
        <f t="shared" si="2"/>
        <v>0</v>
      </c>
      <c r="GL22" s="79"/>
      <c r="GM22" s="79"/>
      <c r="GN22" s="79"/>
      <c r="GO22" s="79">
        <v>1</v>
      </c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</row>
    <row r="23" spans="1:212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FY23" s="80" t="s">
        <v>113</v>
      </c>
      <c r="FZ23" s="79">
        <f t="shared" si="0"/>
        <v>22</v>
      </c>
      <c r="GA23" s="79"/>
      <c r="GB23" s="79"/>
      <c r="GC23" s="79"/>
      <c r="GD23" s="79"/>
      <c r="GE23" s="79"/>
      <c r="GF23" s="79"/>
      <c r="GG23" s="79"/>
      <c r="GH23" s="79"/>
      <c r="GI23" s="79"/>
      <c r="GJ23" s="79">
        <f t="shared" si="1"/>
        <v>22</v>
      </c>
      <c r="GK23" s="79">
        <f t="shared" si="2"/>
        <v>0</v>
      </c>
      <c r="GL23" s="79"/>
      <c r="GM23" s="79"/>
      <c r="GN23" s="79"/>
      <c r="GO23" s="79"/>
      <c r="GP23" s="79">
        <v>1</v>
      </c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</row>
    <row r="24" spans="1:212" ht="15">
      <c r="A24" s="58"/>
      <c r="B24" s="58"/>
      <c r="C24" s="58"/>
      <c r="D24" s="58"/>
      <c r="E24" s="58"/>
      <c r="F24" s="85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FY24" s="80" t="s">
        <v>114</v>
      </c>
      <c r="FZ24" s="79">
        <f t="shared" si="0"/>
        <v>23</v>
      </c>
      <c r="GA24" s="79"/>
      <c r="GB24" s="79"/>
      <c r="GC24" s="79"/>
      <c r="GD24" s="79"/>
      <c r="GE24" s="79"/>
      <c r="GF24" s="79"/>
      <c r="GG24" s="79"/>
      <c r="GH24" s="79"/>
      <c r="GI24" s="79"/>
      <c r="GJ24" s="79">
        <f t="shared" si="1"/>
        <v>23</v>
      </c>
      <c r="GK24" s="79">
        <f t="shared" si="2"/>
        <v>0</v>
      </c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</row>
    <row r="25" spans="1:212" ht="15">
      <c r="A25" s="58"/>
      <c r="C25" s="58"/>
      <c r="D25" s="78">
        <f>+D17</f>
        <v>0</v>
      </c>
      <c r="E25" s="78" t="str">
        <f aca="true" t="shared" si="10" ref="E25:AM25">+E17</f>
        <v>A1</v>
      </c>
      <c r="F25" s="78" t="str">
        <f t="shared" si="10"/>
        <v>A2</v>
      </c>
      <c r="G25" s="78" t="str">
        <f t="shared" si="10"/>
        <v>A3</v>
      </c>
      <c r="H25" s="78" t="str">
        <f t="shared" si="10"/>
        <v>A4</v>
      </c>
      <c r="I25" s="78" t="str">
        <f t="shared" si="10"/>
        <v>A5</v>
      </c>
      <c r="J25" s="78" t="str">
        <f t="shared" si="10"/>
        <v>A6</v>
      </c>
      <c r="K25" s="78" t="str">
        <f t="shared" si="10"/>
        <v>A7</v>
      </c>
      <c r="L25" s="78" t="str">
        <f t="shared" si="10"/>
        <v>A8</v>
      </c>
      <c r="M25" s="78" t="str">
        <f t="shared" si="10"/>
        <v>A9</v>
      </c>
      <c r="N25" s="78" t="str">
        <f t="shared" si="10"/>
        <v>A10</v>
      </c>
      <c r="O25" s="78" t="str">
        <f t="shared" si="10"/>
        <v>A11</v>
      </c>
      <c r="P25" s="78" t="str">
        <f t="shared" si="10"/>
        <v>A12</v>
      </c>
      <c r="Q25" s="78" t="str">
        <f t="shared" si="10"/>
        <v>A13</v>
      </c>
      <c r="R25" s="78" t="str">
        <f t="shared" si="10"/>
        <v>A14</v>
      </c>
      <c r="S25" s="78" t="str">
        <f t="shared" si="10"/>
        <v>A15</v>
      </c>
      <c r="T25" s="78" t="str">
        <f t="shared" si="10"/>
        <v>A16</v>
      </c>
      <c r="U25" s="78" t="str">
        <f t="shared" si="10"/>
        <v>A17</v>
      </c>
      <c r="V25" s="78" t="str">
        <f t="shared" si="10"/>
        <v>A18</v>
      </c>
      <c r="W25" s="78" t="str">
        <f t="shared" si="10"/>
        <v>A19</v>
      </c>
      <c r="X25" s="78" t="str">
        <f t="shared" si="10"/>
        <v>A20</v>
      </c>
      <c r="Y25" s="78" t="str">
        <f t="shared" si="10"/>
        <v>A21</v>
      </c>
      <c r="Z25" s="78" t="str">
        <f t="shared" si="10"/>
        <v>A22</v>
      </c>
      <c r="AA25" s="78" t="str">
        <f t="shared" si="10"/>
        <v>A23</v>
      </c>
      <c r="AB25" s="78" t="str">
        <f t="shared" si="10"/>
        <v>A24</v>
      </c>
      <c r="AC25" s="78" t="str">
        <f t="shared" si="10"/>
        <v>A25</v>
      </c>
      <c r="AD25" s="78" t="str">
        <f t="shared" si="10"/>
        <v>A26</v>
      </c>
      <c r="AE25" s="78" t="str">
        <f t="shared" si="10"/>
        <v>A27</v>
      </c>
      <c r="AF25" s="78" t="str">
        <f t="shared" si="10"/>
        <v>A28</v>
      </c>
      <c r="AG25" s="78" t="str">
        <f t="shared" si="10"/>
        <v>A29</v>
      </c>
      <c r="AH25" s="78" t="str">
        <f t="shared" si="10"/>
        <v>A30</v>
      </c>
      <c r="AI25" s="78" t="str">
        <f t="shared" si="10"/>
        <v>A31</v>
      </c>
      <c r="AJ25" s="78" t="str">
        <f t="shared" si="10"/>
        <v>A32</v>
      </c>
      <c r="AK25" s="78" t="str">
        <f t="shared" si="10"/>
        <v>A33</v>
      </c>
      <c r="AL25" s="78" t="str">
        <f t="shared" si="10"/>
        <v>A34</v>
      </c>
      <c r="AM25" s="78" t="str">
        <f t="shared" si="10"/>
        <v>A35</v>
      </c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FY25" s="80" t="s">
        <v>115</v>
      </c>
      <c r="FZ25" s="79">
        <f t="shared" si="0"/>
        <v>24</v>
      </c>
      <c r="GA25" s="79"/>
      <c r="GB25" s="79"/>
      <c r="GC25" s="79"/>
      <c r="GD25" s="79"/>
      <c r="GE25" s="79"/>
      <c r="GF25" s="79"/>
      <c r="GG25" s="79"/>
      <c r="GH25" s="79"/>
      <c r="GI25" s="79"/>
      <c r="GJ25" s="79">
        <f t="shared" si="1"/>
        <v>24</v>
      </c>
      <c r="GK25" s="79">
        <f t="shared" si="2"/>
        <v>0</v>
      </c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</row>
    <row r="26" spans="1:212" ht="15">
      <c r="A26" s="58" t="s">
        <v>132</v>
      </c>
      <c r="B26" s="75" t="s">
        <v>133</v>
      </c>
      <c r="C26" s="58"/>
      <c r="D26" s="73">
        <f aca="true" t="shared" si="11" ref="D26:I26">+D22-D28</f>
        <v>100000</v>
      </c>
      <c r="E26" s="73">
        <f t="shared" si="11"/>
        <v>85762.24972726352</v>
      </c>
      <c r="F26" s="73">
        <f>+F22-F28</f>
        <v>78524.49945452705</v>
      </c>
      <c r="G26" s="73">
        <f t="shared" si="11"/>
        <v>70780.106662699</v>
      </c>
      <c r="H26" s="73">
        <f t="shared" si="11"/>
        <v>62493.606375443014</v>
      </c>
      <c r="I26" s="73">
        <f t="shared" si="11"/>
        <v>53627.051068079105</v>
      </c>
      <c r="J26" s="73">
        <f>+J22-SUM($I$28:J28)</f>
        <v>39389.30079534263</v>
      </c>
      <c r="K26" s="73">
        <f>+K22-SUM($I$28:K28)</f>
        <v>25151.55052260614</v>
      </c>
      <c r="L26" s="73">
        <f>+L22-SUM($I$28:L28)</f>
        <v>10913.800249869657</v>
      </c>
      <c r="M26" s="73">
        <f>+M22-SUM($I$28:M28)</f>
        <v>-3323.950022866822</v>
      </c>
      <c r="N26" s="73">
        <f>+N22-SUM($I$28:N28)</f>
        <v>-17561.700295603296</v>
      </c>
      <c r="O26" s="73">
        <f>+O22-SUM($I$28:O28)</f>
        <v>-17561.70029560321</v>
      </c>
      <c r="P26" s="73">
        <f>+P22-SUM($I$28:P28)</f>
        <v>-17561.70029560321</v>
      </c>
      <c r="Q26" s="73">
        <f>+Q22-SUM($I$28:Q28)</f>
        <v>-17561.70029560321</v>
      </c>
      <c r="R26" s="73">
        <f>+R22-SUM($I$28:R28)</f>
        <v>-17561.70029560321</v>
      </c>
      <c r="S26" s="73">
        <f>+S22-SUM($I$28:S28)</f>
        <v>-17561.70029560321</v>
      </c>
      <c r="T26" s="73">
        <f>+T22-SUM($I$28:T28)</f>
        <v>-17561.70029560321</v>
      </c>
      <c r="U26" s="73">
        <f>+U22-SUM($I$28:U28)</f>
        <v>-17561.70029560321</v>
      </c>
      <c r="V26" s="73">
        <f>+V22-SUM($I$28:V28)</f>
        <v>-17561.70029560321</v>
      </c>
      <c r="W26" s="73">
        <f>+W22-SUM($I$28:W28)</f>
        <v>-17561.70029560321</v>
      </c>
      <c r="X26" s="73">
        <f>+X22-SUM($I$28:X28)</f>
        <v>-17561.70029560321</v>
      </c>
      <c r="Y26" s="73">
        <f>+Y22-SUM($I$28:Y28)</f>
        <v>-17561.70029560321</v>
      </c>
      <c r="Z26" s="73">
        <f>+Z22-SUM($I$28:Z28)</f>
        <v>-17561.70029560321</v>
      </c>
      <c r="AA26" s="73">
        <f>+AA22-SUM($I$28:AA28)</f>
        <v>-17561.70029560321</v>
      </c>
      <c r="AB26" s="73">
        <f>+AB22-SUM($I$28:AB28)</f>
        <v>-17561.70029560321</v>
      </c>
      <c r="AC26" s="73">
        <f>+AC22-SUM($I$28:AC28)</f>
        <v>-17561.70029560321</v>
      </c>
      <c r="AD26" s="73">
        <f>+AD22-SUM($I$28:AD28)</f>
        <v>-17561.70029560321</v>
      </c>
      <c r="AE26" s="73">
        <f>+AE22-SUM($I$28:AE28)</f>
        <v>-17561.70029560321</v>
      </c>
      <c r="AF26" s="73">
        <f>+AF22-SUM($I$28:AF28)</f>
        <v>-17561.70029560321</v>
      </c>
      <c r="AG26" s="73">
        <f>+AG22-SUM($I$28:AG28)</f>
        <v>-17561.70029560321</v>
      </c>
      <c r="AH26" s="73">
        <f>+AH22-SUM($I$28:AH28)</f>
        <v>-17561.70029560321</v>
      </c>
      <c r="AI26" s="73">
        <f>+AI22-SUM($I$28:AI28)</f>
        <v>-17561.70029560321</v>
      </c>
      <c r="AJ26" s="73">
        <f>+AJ22-SUM($I$28:AJ28)</f>
        <v>-17561.70029560321</v>
      </c>
      <c r="AK26" s="73">
        <f>+AK22-SUM($I$28:AK28)</f>
        <v>-17561.70029560321</v>
      </c>
      <c r="AL26" s="73">
        <f>+AL22-SUM($I$28:AL28)</f>
        <v>-17561.70029560321</v>
      </c>
      <c r="AM26" s="73">
        <f>+AM22-SUM($I$28:AM28)</f>
        <v>-17561.70029560321</v>
      </c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FY26" s="80" t="s">
        <v>116</v>
      </c>
      <c r="FZ26" s="79">
        <f t="shared" si="0"/>
        <v>25</v>
      </c>
      <c r="GA26" s="79"/>
      <c r="GB26" s="79"/>
      <c r="GC26" s="79"/>
      <c r="GD26" s="79"/>
      <c r="GE26" s="79"/>
      <c r="GF26" s="79"/>
      <c r="GG26" s="79"/>
      <c r="GH26" s="79"/>
      <c r="GI26" s="79"/>
      <c r="GJ26" s="79">
        <f t="shared" si="1"/>
        <v>25</v>
      </c>
      <c r="GK26" s="79">
        <f t="shared" si="2"/>
        <v>1</v>
      </c>
      <c r="GL26" s="79"/>
      <c r="GM26" s="79">
        <v>1</v>
      </c>
      <c r="GN26" s="79">
        <v>1</v>
      </c>
      <c r="GO26" s="79">
        <v>1</v>
      </c>
      <c r="GP26" s="79">
        <v>1</v>
      </c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</row>
    <row r="27" spans="1:212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FY27" s="80" t="s">
        <v>117</v>
      </c>
      <c r="FZ27" s="79">
        <f t="shared" si="0"/>
        <v>26</v>
      </c>
      <c r="GA27" s="79"/>
      <c r="GB27" s="79"/>
      <c r="GC27" s="79"/>
      <c r="GD27" s="79"/>
      <c r="GE27" s="79"/>
      <c r="GF27" s="79"/>
      <c r="GG27" s="79"/>
      <c r="GH27" s="79"/>
      <c r="GI27" s="79"/>
      <c r="GJ27" s="79">
        <f t="shared" si="1"/>
        <v>26</v>
      </c>
      <c r="GK27" s="79">
        <f t="shared" si="2"/>
        <v>0</v>
      </c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</row>
    <row r="28" spans="1:212" ht="15">
      <c r="A28" s="58" t="s">
        <v>134</v>
      </c>
      <c r="B28" s="75" t="s">
        <v>135</v>
      </c>
      <c r="C28" s="58"/>
      <c r="D28" s="73">
        <f>+D21</f>
        <v>0</v>
      </c>
      <c r="E28" s="73">
        <f aca="true" t="shared" si="12" ref="E28:AM28">+E21</f>
        <v>7000.000000000006</v>
      </c>
      <c r="F28" s="73">
        <f t="shared" si="12"/>
        <v>6493.357480908452</v>
      </c>
      <c r="G28" s="73">
        <f t="shared" si="12"/>
        <v>5951.24998548049</v>
      </c>
      <c r="H28" s="73">
        <f t="shared" si="12"/>
        <v>5371.19496537257</v>
      </c>
      <c r="I28" s="73">
        <f t="shared" si="12"/>
        <v>4750.536093857095</v>
      </c>
      <c r="J28" s="73">
        <f t="shared" si="12"/>
        <v>4086.4311013355377</v>
      </c>
      <c r="K28" s="73">
        <f t="shared" si="12"/>
        <v>3375.838759337471</v>
      </c>
      <c r="L28" s="73">
        <f t="shared" si="12"/>
        <v>2615.5049533995393</v>
      </c>
      <c r="M28" s="73">
        <f t="shared" si="12"/>
        <v>1801.9477810459525</v>
      </c>
      <c r="N28" s="73">
        <f t="shared" si="12"/>
        <v>931.4416066276149</v>
      </c>
      <c r="O28" s="73">
        <f t="shared" si="12"/>
        <v>0</v>
      </c>
      <c r="P28" s="73">
        <f t="shared" si="12"/>
        <v>0</v>
      </c>
      <c r="Q28" s="73">
        <f t="shared" si="12"/>
        <v>0</v>
      </c>
      <c r="R28" s="73">
        <f t="shared" si="12"/>
        <v>0</v>
      </c>
      <c r="S28" s="73">
        <f t="shared" si="12"/>
        <v>0</v>
      </c>
      <c r="T28" s="73">
        <f t="shared" si="12"/>
        <v>0</v>
      </c>
      <c r="U28" s="73">
        <f t="shared" si="12"/>
        <v>0</v>
      </c>
      <c r="V28" s="73">
        <f t="shared" si="12"/>
        <v>0</v>
      </c>
      <c r="W28" s="73">
        <f t="shared" si="12"/>
        <v>0</v>
      </c>
      <c r="X28" s="73">
        <f t="shared" si="12"/>
        <v>0</v>
      </c>
      <c r="Y28" s="73">
        <f t="shared" si="12"/>
        <v>0</v>
      </c>
      <c r="Z28" s="73">
        <f t="shared" si="12"/>
        <v>0</v>
      </c>
      <c r="AA28" s="73">
        <f t="shared" si="12"/>
        <v>0</v>
      </c>
      <c r="AB28" s="73">
        <f t="shared" si="12"/>
        <v>0</v>
      </c>
      <c r="AC28" s="73">
        <f t="shared" si="12"/>
        <v>0</v>
      </c>
      <c r="AD28" s="73">
        <f t="shared" si="12"/>
        <v>0</v>
      </c>
      <c r="AE28" s="73">
        <f t="shared" si="12"/>
        <v>0</v>
      </c>
      <c r="AF28" s="73">
        <f t="shared" si="12"/>
        <v>0</v>
      </c>
      <c r="AG28" s="73">
        <f t="shared" si="12"/>
        <v>0</v>
      </c>
      <c r="AH28" s="73">
        <f t="shared" si="12"/>
        <v>0</v>
      </c>
      <c r="AI28" s="73">
        <f t="shared" si="12"/>
        <v>0</v>
      </c>
      <c r="AJ28" s="73">
        <f t="shared" si="12"/>
        <v>0</v>
      </c>
      <c r="AK28" s="73">
        <f t="shared" si="12"/>
        <v>0</v>
      </c>
      <c r="AL28" s="73">
        <f t="shared" si="12"/>
        <v>0</v>
      </c>
      <c r="AM28" s="73">
        <f t="shared" si="12"/>
        <v>0</v>
      </c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FY28" s="80" t="s">
        <v>118</v>
      </c>
      <c r="FZ28" s="79">
        <f t="shared" si="0"/>
        <v>27</v>
      </c>
      <c r="GA28" s="79"/>
      <c r="GB28" s="79"/>
      <c r="GC28" s="79"/>
      <c r="GD28" s="79"/>
      <c r="GE28" s="79"/>
      <c r="GF28" s="79"/>
      <c r="GG28" s="79"/>
      <c r="GH28" s="79"/>
      <c r="GI28" s="79"/>
      <c r="GJ28" s="79">
        <f t="shared" si="1"/>
        <v>27</v>
      </c>
      <c r="GK28" s="79">
        <f t="shared" si="2"/>
        <v>0</v>
      </c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</row>
    <row r="29" spans="1:212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FY29" s="80" t="s">
        <v>119</v>
      </c>
      <c r="FZ29" s="79">
        <f t="shared" si="0"/>
        <v>28</v>
      </c>
      <c r="GA29" s="79"/>
      <c r="GB29" s="79"/>
      <c r="GC29" s="79"/>
      <c r="GD29" s="79"/>
      <c r="GE29" s="79"/>
      <c r="GF29" s="79"/>
      <c r="GG29" s="79"/>
      <c r="GH29" s="79"/>
      <c r="GI29" s="79"/>
      <c r="GJ29" s="79">
        <f t="shared" si="1"/>
        <v>28</v>
      </c>
      <c r="GK29" s="79">
        <f t="shared" si="2"/>
        <v>0</v>
      </c>
      <c r="GL29" s="79"/>
      <c r="GM29" s="79"/>
      <c r="GN29" s="79"/>
      <c r="GO29" s="79"/>
      <c r="GP29" s="79">
        <v>1</v>
      </c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</row>
    <row r="30" spans="1:212" ht="15">
      <c r="A30" s="58"/>
      <c r="B30" s="58"/>
      <c r="C30" s="58"/>
      <c r="D30" s="58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FY30" s="80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</row>
    <row r="31" spans="1:212" ht="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FY31" s="80" t="s">
        <v>121</v>
      </c>
      <c r="FZ31" s="79">
        <f t="shared" si="0"/>
        <v>1</v>
      </c>
      <c r="GA31" s="79"/>
      <c r="GB31" s="79"/>
      <c r="GC31" s="79"/>
      <c r="GD31" s="79"/>
      <c r="GE31" s="79"/>
      <c r="GF31" s="79"/>
      <c r="GG31" s="79"/>
      <c r="GH31" s="79"/>
      <c r="GI31" s="79"/>
      <c r="GJ31" s="79">
        <f t="shared" si="1"/>
        <v>1</v>
      </c>
      <c r="GK31" s="79">
        <f t="shared" si="2"/>
        <v>0</v>
      </c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</row>
    <row r="32" spans="1:212" ht="1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FY32" s="80" t="s">
        <v>122</v>
      </c>
      <c r="FZ32" s="79">
        <f t="shared" si="0"/>
        <v>2</v>
      </c>
      <c r="GA32" s="79"/>
      <c r="GB32" s="79"/>
      <c r="GC32" s="79"/>
      <c r="GD32" s="79"/>
      <c r="GE32" s="79"/>
      <c r="GF32" s="79"/>
      <c r="GG32" s="79"/>
      <c r="GH32" s="79"/>
      <c r="GI32" s="79"/>
      <c r="GJ32" s="79">
        <f t="shared" si="1"/>
        <v>2</v>
      </c>
      <c r="GK32" s="79">
        <f t="shared" si="2"/>
        <v>0</v>
      </c>
      <c r="GL32" s="79"/>
      <c r="GM32" s="79"/>
      <c r="GN32" s="79">
        <v>1</v>
      </c>
      <c r="GO32" s="79"/>
      <c r="GP32" s="79">
        <v>1</v>
      </c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</row>
    <row r="33" spans="1:212" ht="15">
      <c r="A33" s="58"/>
      <c r="B33" s="58" t="s">
        <v>35</v>
      </c>
      <c r="C33" s="58"/>
      <c r="D33" s="58"/>
      <c r="E33" s="86">
        <f>+IF(E22-E21&gt;0,E22-E21,0)</f>
        <v>85762.24972726352</v>
      </c>
      <c r="F33" s="86">
        <f>+IF(F22-F21-E22&gt;0,F22-F21-E22,0)</f>
        <v>0</v>
      </c>
      <c r="G33" s="86">
        <f aca="true" t="shared" si="13" ref="G33:L33">+IF(G22-G21-F22&gt;0,G22-G21-G19,0)</f>
        <v>0</v>
      </c>
      <c r="H33" s="86">
        <f t="shared" si="13"/>
        <v>0</v>
      </c>
      <c r="I33" s="86">
        <f t="shared" si="13"/>
        <v>0</v>
      </c>
      <c r="J33" s="86">
        <f t="shared" si="13"/>
        <v>0</v>
      </c>
      <c r="K33" s="86">
        <f t="shared" si="13"/>
        <v>0</v>
      </c>
      <c r="L33" s="86">
        <f t="shared" si="13"/>
        <v>0</v>
      </c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FY33" s="80" t="s">
        <v>123</v>
      </c>
      <c r="FZ33" s="79">
        <f t="shared" si="0"/>
        <v>3</v>
      </c>
      <c r="GA33" s="79"/>
      <c r="GB33" s="79"/>
      <c r="GC33" s="79"/>
      <c r="GD33" s="79"/>
      <c r="GE33" s="79"/>
      <c r="GF33" s="79"/>
      <c r="GG33" s="79"/>
      <c r="GH33" s="79"/>
      <c r="GI33" s="79"/>
      <c r="GJ33" s="79">
        <f t="shared" si="1"/>
        <v>3</v>
      </c>
      <c r="GK33" s="79">
        <f t="shared" si="2"/>
        <v>0</v>
      </c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</row>
    <row r="34" spans="1:212" ht="15">
      <c r="A34" s="58"/>
      <c r="B34" s="58" t="s">
        <v>38</v>
      </c>
      <c r="C34" s="58"/>
      <c r="D34" s="58"/>
      <c r="E34" s="86">
        <f>+IF(E22-E21-E19&lt;0,E22-E21-E19,0)</f>
        <v>0</v>
      </c>
      <c r="F34" s="86">
        <f>+IF(F22-F21-E22&lt;0,-(F22-F21-E22),0)</f>
        <v>14237.750272736477</v>
      </c>
      <c r="G34" s="86">
        <f aca="true" t="shared" si="14" ref="G34:L34">+IF(G22-G21-F22&lt;0,-(G22-G21-F22),0)</f>
        <v>14237.750272736492</v>
      </c>
      <c r="H34" s="86">
        <f t="shared" si="14"/>
        <v>14237.750272736484</v>
      </c>
      <c r="I34" s="86">
        <f t="shared" si="14"/>
        <v>14237.750272736477</v>
      </c>
      <c r="J34" s="86">
        <f t="shared" si="14"/>
        <v>14237.750272736484</v>
      </c>
      <c r="K34" s="86">
        <f t="shared" si="14"/>
        <v>14237.750272736484</v>
      </c>
      <c r="L34" s="86">
        <f t="shared" si="14"/>
        <v>14237.750272736484</v>
      </c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FY34" s="80" t="s">
        <v>124</v>
      </c>
      <c r="FZ34" s="79">
        <f t="shared" si="0"/>
        <v>4</v>
      </c>
      <c r="GA34" s="79"/>
      <c r="GB34" s="79"/>
      <c r="GC34" s="79"/>
      <c r="GD34" s="79"/>
      <c r="GE34" s="79"/>
      <c r="GF34" s="79"/>
      <c r="GG34" s="79"/>
      <c r="GH34" s="79"/>
      <c r="GI34" s="79"/>
      <c r="GJ34" s="79">
        <f t="shared" si="1"/>
        <v>4</v>
      </c>
      <c r="GK34" s="79">
        <f t="shared" si="2"/>
        <v>0</v>
      </c>
      <c r="GL34" s="79"/>
      <c r="GM34" s="79"/>
      <c r="GN34" s="79"/>
      <c r="GO34" s="79">
        <v>1</v>
      </c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</row>
    <row r="35" spans="1:212" ht="1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FY35" s="80" t="s">
        <v>125</v>
      </c>
      <c r="FZ35" s="79">
        <f t="shared" si="0"/>
        <v>5</v>
      </c>
      <c r="GA35" s="79"/>
      <c r="GB35" s="79"/>
      <c r="GC35" s="79"/>
      <c r="GD35" s="79"/>
      <c r="GE35" s="79"/>
      <c r="GF35" s="79"/>
      <c r="GG35" s="79"/>
      <c r="GH35" s="79"/>
      <c r="GI35" s="79"/>
      <c r="GJ35" s="79">
        <f t="shared" si="1"/>
        <v>5</v>
      </c>
      <c r="GK35" s="79">
        <f t="shared" si="2"/>
        <v>0</v>
      </c>
      <c r="GL35" s="79"/>
      <c r="GM35" s="79"/>
      <c r="GN35" s="79"/>
      <c r="GO35" s="79"/>
      <c r="GP35" s="79">
        <v>1</v>
      </c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</row>
    <row r="36" spans="1:212" ht="1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FY36" s="80" t="s">
        <v>126</v>
      </c>
      <c r="FZ36" s="79">
        <f t="shared" si="0"/>
        <v>6</v>
      </c>
      <c r="GA36" s="79"/>
      <c r="GB36" s="79"/>
      <c r="GC36" s="79"/>
      <c r="GD36" s="79"/>
      <c r="GE36" s="79"/>
      <c r="GF36" s="79"/>
      <c r="GG36" s="79"/>
      <c r="GH36" s="79"/>
      <c r="GI36" s="79"/>
      <c r="GJ36" s="79">
        <f t="shared" si="1"/>
        <v>6</v>
      </c>
      <c r="GK36" s="79">
        <f t="shared" si="2"/>
        <v>0</v>
      </c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</row>
    <row r="37" spans="1:212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FY37" s="80" t="s">
        <v>139</v>
      </c>
      <c r="FZ37" s="79">
        <f t="shared" si="0"/>
        <v>7</v>
      </c>
      <c r="GA37" s="79"/>
      <c r="GB37" s="79"/>
      <c r="GC37" s="79"/>
      <c r="GD37" s="79"/>
      <c r="GE37" s="79"/>
      <c r="GF37" s="79"/>
      <c r="GG37" s="79"/>
      <c r="GH37" s="79"/>
      <c r="GI37" s="79"/>
      <c r="GJ37" s="79">
        <f t="shared" si="1"/>
        <v>7</v>
      </c>
      <c r="GK37" s="79">
        <f t="shared" si="2"/>
        <v>0</v>
      </c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</row>
    <row r="38" spans="1:212" ht="1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FY38" s="80" t="s">
        <v>140</v>
      </c>
      <c r="FZ38" s="79">
        <f t="shared" si="0"/>
        <v>8</v>
      </c>
      <c r="GA38" s="79"/>
      <c r="GB38" s="79"/>
      <c r="GC38" s="79"/>
      <c r="GD38" s="79"/>
      <c r="GE38" s="79"/>
      <c r="GF38" s="79"/>
      <c r="GG38" s="79"/>
      <c r="GH38" s="79"/>
      <c r="GI38" s="79"/>
      <c r="GJ38" s="79">
        <f t="shared" si="1"/>
        <v>8</v>
      </c>
      <c r="GK38" s="79">
        <f t="shared" si="2"/>
        <v>1</v>
      </c>
      <c r="GL38" s="79"/>
      <c r="GM38" s="79">
        <v>1</v>
      </c>
      <c r="GN38" s="79">
        <v>1</v>
      </c>
      <c r="GO38" s="79">
        <v>1</v>
      </c>
      <c r="GP38" s="79">
        <v>1</v>
      </c>
      <c r="GQ38" s="79"/>
      <c r="GR38" s="79"/>
      <c r="GS38" s="79"/>
      <c r="GT38" s="79"/>
      <c r="GU38" s="79"/>
      <c r="GV38" s="79"/>
      <c r="GW38" s="79"/>
      <c r="GX38" s="79"/>
      <c r="GY38" s="79"/>
      <c r="GZ38" s="79"/>
      <c r="HA38" s="79"/>
      <c r="HB38" s="79"/>
      <c r="HC38" s="79"/>
      <c r="HD38" s="79"/>
    </row>
    <row r="39" spans="1:212" ht="1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FY39" s="80" t="s">
        <v>141</v>
      </c>
      <c r="FZ39" s="79">
        <f t="shared" si="0"/>
        <v>9</v>
      </c>
      <c r="GA39" s="79"/>
      <c r="GB39" s="79"/>
      <c r="GC39" s="79"/>
      <c r="GD39" s="79"/>
      <c r="GE39" s="79"/>
      <c r="GF39" s="79"/>
      <c r="GG39" s="79"/>
      <c r="GH39" s="79"/>
      <c r="GI39" s="79"/>
      <c r="GJ39" s="79">
        <f t="shared" si="1"/>
        <v>9</v>
      </c>
      <c r="GK39" s="79">
        <f t="shared" si="2"/>
        <v>0</v>
      </c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</row>
    <row r="40" spans="1:212" ht="1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FY40" s="80" t="s">
        <v>142</v>
      </c>
      <c r="FZ40" s="79">
        <f t="shared" si="0"/>
        <v>10</v>
      </c>
      <c r="GA40" s="79"/>
      <c r="GB40" s="79"/>
      <c r="GC40" s="79"/>
      <c r="GD40" s="79"/>
      <c r="GE40" s="79"/>
      <c r="GF40" s="79"/>
      <c r="GG40" s="79"/>
      <c r="GH40" s="79"/>
      <c r="GI40" s="79"/>
      <c r="GJ40" s="79">
        <f t="shared" si="1"/>
        <v>10</v>
      </c>
      <c r="GK40" s="79">
        <f t="shared" si="2"/>
        <v>0</v>
      </c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</row>
    <row r="41" spans="1:212" ht="1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FY41" s="80" t="s">
        <v>143</v>
      </c>
      <c r="FZ41" s="79">
        <f t="shared" si="0"/>
        <v>11</v>
      </c>
      <c r="GA41" s="79"/>
      <c r="GB41" s="79"/>
      <c r="GC41" s="79"/>
      <c r="GD41" s="79"/>
      <c r="GE41" s="79"/>
      <c r="GF41" s="79"/>
      <c r="GG41" s="79"/>
      <c r="GH41" s="79"/>
      <c r="GI41" s="79"/>
      <c r="GJ41" s="79">
        <f t="shared" si="1"/>
        <v>11</v>
      </c>
      <c r="GK41" s="79">
        <f t="shared" si="2"/>
        <v>0</v>
      </c>
      <c r="GL41" s="79"/>
      <c r="GM41" s="79"/>
      <c r="GN41" s="79"/>
      <c r="GO41" s="79"/>
      <c r="GP41" s="79">
        <v>1</v>
      </c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</row>
    <row r="42" spans="1:212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FY42" s="80" t="s">
        <v>144</v>
      </c>
      <c r="FZ42" s="79">
        <f t="shared" si="0"/>
        <v>12</v>
      </c>
      <c r="GA42" s="79"/>
      <c r="GB42" s="79"/>
      <c r="GC42" s="79"/>
      <c r="GD42" s="79"/>
      <c r="GE42" s="79"/>
      <c r="GF42" s="79"/>
      <c r="GG42" s="79"/>
      <c r="GH42" s="79"/>
      <c r="GI42" s="79"/>
      <c r="GJ42" s="79">
        <f t="shared" si="1"/>
        <v>12</v>
      </c>
      <c r="GK42" s="79">
        <f t="shared" si="2"/>
        <v>0</v>
      </c>
      <c r="GL42" s="79"/>
      <c r="GM42" s="79"/>
      <c r="GN42" s="79"/>
      <c r="GO42" s="79">
        <v>1</v>
      </c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</row>
    <row r="43" spans="1:212" ht="1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FY43" s="80" t="s">
        <v>145</v>
      </c>
      <c r="FZ43" s="79">
        <f t="shared" si="0"/>
        <v>13</v>
      </c>
      <c r="GA43" s="79"/>
      <c r="GB43" s="79"/>
      <c r="GC43" s="79"/>
      <c r="GD43" s="79"/>
      <c r="GE43" s="79"/>
      <c r="GF43" s="79"/>
      <c r="GG43" s="79"/>
      <c r="GH43" s="79"/>
      <c r="GI43" s="79"/>
      <c r="GJ43" s="79">
        <f t="shared" si="1"/>
        <v>13</v>
      </c>
      <c r="GK43" s="79">
        <f t="shared" si="2"/>
        <v>0</v>
      </c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</row>
    <row r="44" spans="1:212" ht="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FY44" s="80" t="s">
        <v>146</v>
      </c>
      <c r="FZ44" s="79">
        <f t="shared" si="0"/>
        <v>14</v>
      </c>
      <c r="GA44" s="79"/>
      <c r="GB44" s="79"/>
      <c r="GC44" s="79"/>
      <c r="GD44" s="79"/>
      <c r="GE44" s="79"/>
      <c r="GF44" s="79"/>
      <c r="GG44" s="79"/>
      <c r="GH44" s="79"/>
      <c r="GI44" s="79"/>
      <c r="GJ44" s="79">
        <f t="shared" si="1"/>
        <v>14</v>
      </c>
      <c r="GK44" s="79">
        <f t="shared" si="2"/>
        <v>0</v>
      </c>
      <c r="GL44" s="79"/>
      <c r="GM44" s="79"/>
      <c r="GN44" s="79">
        <v>1</v>
      </c>
      <c r="GO44" s="79"/>
      <c r="GP44" s="79">
        <v>1</v>
      </c>
      <c r="GQ44" s="79"/>
      <c r="GR44" s="79"/>
      <c r="GS44" s="79"/>
      <c r="GT44" s="79"/>
      <c r="GU44" s="79"/>
      <c r="GV44" s="79"/>
      <c r="GW44" s="79"/>
      <c r="GX44" s="79"/>
      <c r="GY44" s="79"/>
      <c r="GZ44" s="79"/>
      <c r="HA44" s="79"/>
      <c r="HB44" s="79"/>
      <c r="HC44" s="79"/>
      <c r="HD44" s="79"/>
    </row>
    <row r="45" spans="1:212" ht="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FY45" s="80" t="s">
        <v>147</v>
      </c>
      <c r="FZ45" s="79">
        <f t="shared" si="0"/>
        <v>15</v>
      </c>
      <c r="GA45" s="79"/>
      <c r="GB45" s="79"/>
      <c r="GC45" s="79"/>
      <c r="GD45" s="79"/>
      <c r="GE45" s="79"/>
      <c r="GF45" s="79"/>
      <c r="GG45" s="79"/>
      <c r="GH45" s="79"/>
      <c r="GI45" s="79"/>
      <c r="GJ45" s="79">
        <f t="shared" si="1"/>
        <v>15</v>
      </c>
      <c r="GK45" s="79">
        <f t="shared" si="2"/>
        <v>0</v>
      </c>
      <c r="GL45" s="79"/>
      <c r="GM45" s="79"/>
      <c r="GN45" s="79"/>
      <c r="GO45" s="79"/>
      <c r="GP45" s="79"/>
      <c r="GQ45" s="79"/>
      <c r="GR45" s="79"/>
      <c r="GS45" s="79"/>
      <c r="GT45" s="79"/>
      <c r="GU45" s="79"/>
      <c r="GV45" s="79"/>
      <c r="GW45" s="79"/>
      <c r="GX45" s="79"/>
      <c r="GY45" s="79"/>
      <c r="GZ45" s="79"/>
      <c r="HA45" s="79"/>
      <c r="HB45" s="79"/>
      <c r="HC45" s="79"/>
      <c r="HD45" s="79"/>
    </row>
    <row r="46" spans="1:212" ht="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FY46" s="80" t="s">
        <v>148</v>
      </c>
      <c r="FZ46" s="79">
        <f t="shared" si="0"/>
        <v>16</v>
      </c>
      <c r="GA46" s="79"/>
      <c r="GB46" s="79"/>
      <c r="GC46" s="79"/>
      <c r="GD46" s="79"/>
      <c r="GE46" s="79"/>
      <c r="GF46" s="79"/>
      <c r="GG46" s="79"/>
      <c r="GH46" s="79"/>
      <c r="GI46" s="79"/>
      <c r="GJ46" s="79">
        <f t="shared" si="1"/>
        <v>16</v>
      </c>
      <c r="GK46" s="79">
        <f t="shared" si="2"/>
        <v>0</v>
      </c>
      <c r="GL46" s="79"/>
      <c r="GM46" s="79"/>
      <c r="GN46" s="79"/>
      <c r="GO46" s="79">
        <v>1</v>
      </c>
      <c r="GP46" s="79"/>
      <c r="GQ46" s="79"/>
      <c r="GR46" s="79"/>
      <c r="GS46" s="79"/>
      <c r="GT46" s="79"/>
      <c r="GU46" s="79"/>
      <c r="GV46" s="79"/>
      <c r="GW46" s="79"/>
      <c r="GX46" s="79"/>
      <c r="GY46" s="79"/>
      <c r="GZ46" s="79"/>
      <c r="HA46" s="79"/>
      <c r="HB46" s="79"/>
      <c r="HC46" s="79"/>
      <c r="HD46" s="79"/>
    </row>
    <row r="47" spans="1:212" ht="1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FY47" s="80" t="s">
        <v>149</v>
      </c>
      <c r="FZ47" s="79">
        <f t="shared" si="0"/>
        <v>17</v>
      </c>
      <c r="GA47" s="79"/>
      <c r="GB47" s="79"/>
      <c r="GC47" s="79"/>
      <c r="GD47" s="79"/>
      <c r="GE47" s="79"/>
      <c r="GF47" s="79"/>
      <c r="GG47" s="79"/>
      <c r="GH47" s="79"/>
      <c r="GI47" s="79"/>
      <c r="GJ47" s="79">
        <f t="shared" si="1"/>
        <v>17</v>
      </c>
      <c r="GK47" s="79">
        <f t="shared" si="2"/>
        <v>0</v>
      </c>
      <c r="GL47" s="79"/>
      <c r="GM47" s="79"/>
      <c r="GN47" s="79"/>
      <c r="GO47" s="79"/>
      <c r="GP47" s="79">
        <v>1</v>
      </c>
      <c r="GQ47" s="79"/>
      <c r="GR47" s="79"/>
      <c r="GS47" s="79"/>
      <c r="GT47" s="79"/>
      <c r="GU47" s="79"/>
      <c r="GV47" s="79"/>
      <c r="GW47" s="79"/>
      <c r="GX47" s="79"/>
      <c r="GY47" s="79"/>
      <c r="GZ47" s="79"/>
      <c r="HA47" s="79"/>
      <c r="HB47" s="79"/>
      <c r="HC47" s="79"/>
      <c r="HD47" s="79"/>
    </row>
    <row r="48" spans="1:212" ht="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FY48" s="80" t="s">
        <v>150</v>
      </c>
      <c r="FZ48" s="79">
        <f t="shared" si="0"/>
        <v>18</v>
      </c>
      <c r="GA48" s="79"/>
      <c r="GB48" s="79"/>
      <c r="GC48" s="79"/>
      <c r="GD48" s="79"/>
      <c r="GE48" s="79"/>
      <c r="GF48" s="79"/>
      <c r="GG48" s="79"/>
      <c r="GH48" s="79"/>
      <c r="GI48" s="79"/>
      <c r="GJ48" s="79">
        <f t="shared" si="1"/>
        <v>18</v>
      </c>
      <c r="GK48" s="79">
        <f t="shared" si="2"/>
        <v>0</v>
      </c>
      <c r="GL48" s="79"/>
      <c r="GM48" s="79"/>
      <c r="GN48" s="79"/>
      <c r="GO48" s="79"/>
      <c r="GP48" s="79"/>
      <c r="GQ48" s="79"/>
      <c r="GR48" s="79"/>
      <c r="GS48" s="79"/>
      <c r="GT48" s="79"/>
      <c r="GU48" s="79"/>
      <c r="GV48" s="79"/>
      <c r="GW48" s="79"/>
      <c r="GX48" s="79"/>
      <c r="GY48" s="79"/>
      <c r="GZ48" s="79"/>
      <c r="HA48" s="79"/>
      <c r="HB48" s="79"/>
      <c r="HC48" s="79"/>
      <c r="HD48" s="79"/>
    </row>
    <row r="49" spans="1:212" ht="1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FY49" s="80" t="s">
        <v>151</v>
      </c>
      <c r="FZ49" s="79">
        <f t="shared" si="0"/>
        <v>19</v>
      </c>
      <c r="GA49" s="79"/>
      <c r="GB49" s="79"/>
      <c r="GC49" s="79"/>
      <c r="GD49" s="79"/>
      <c r="GE49" s="79"/>
      <c r="GF49" s="79"/>
      <c r="GG49" s="79"/>
      <c r="GH49" s="79"/>
      <c r="GI49" s="79"/>
      <c r="GJ49" s="79">
        <f t="shared" si="1"/>
        <v>19</v>
      </c>
      <c r="GK49" s="79">
        <f t="shared" si="2"/>
        <v>0</v>
      </c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</row>
    <row r="50" spans="1:212" ht="1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FY50" s="80" t="s">
        <v>152</v>
      </c>
      <c r="FZ50" s="79">
        <f t="shared" si="0"/>
        <v>20</v>
      </c>
      <c r="GA50" s="79"/>
      <c r="GB50" s="79"/>
      <c r="GC50" s="79"/>
      <c r="GD50" s="79"/>
      <c r="GE50" s="79"/>
      <c r="GF50" s="79"/>
      <c r="GG50" s="79"/>
      <c r="GH50" s="79"/>
      <c r="GI50" s="79"/>
      <c r="GJ50" s="79">
        <f t="shared" si="1"/>
        <v>20</v>
      </c>
      <c r="GK50" s="79">
        <f t="shared" si="2"/>
        <v>1</v>
      </c>
      <c r="GL50" s="79"/>
      <c r="GM50" s="79">
        <v>1</v>
      </c>
      <c r="GN50" s="79">
        <v>1</v>
      </c>
      <c r="GO50" s="79">
        <v>1</v>
      </c>
      <c r="GP50" s="79">
        <v>1</v>
      </c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</row>
    <row r="51" spans="1:212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FY51" s="80" t="s">
        <v>153</v>
      </c>
      <c r="FZ51" s="79">
        <f t="shared" si="0"/>
        <v>21</v>
      </c>
      <c r="GA51" s="79"/>
      <c r="GB51" s="79"/>
      <c r="GC51" s="79"/>
      <c r="GD51" s="79"/>
      <c r="GE51" s="79"/>
      <c r="GF51" s="79"/>
      <c r="GG51" s="79"/>
      <c r="GH51" s="79"/>
      <c r="GI51" s="79"/>
      <c r="GJ51" s="79">
        <f t="shared" si="1"/>
        <v>21</v>
      </c>
      <c r="GK51" s="79">
        <f t="shared" si="2"/>
        <v>0</v>
      </c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</row>
    <row r="52" spans="1:212" ht="1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FY52" s="80" t="s">
        <v>154</v>
      </c>
      <c r="FZ52" s="79">
        <f t="shared" si="0"/>
        <v>22</v>
      </c>
      <c r="GA52" s="79"/>
      <c r="GB52" s="79"/>
      <c r="GC52" s="79"/>
      <c r="GD52" s="79"/>
      <c r="GE52" s="79"/>
      <c r="GF52" s="79"/>
      <c r="GG52" s="79"/>
      <c r="GH52" s="79"/>
      <c r="GI52" s="79"/>
      <c r="GJ52" s="79">
        <f t="shared" si="1"/>
        <v>22</v>
      </c>
      <c r="GK52" s="79">
        <f t="shared" si="2"/>
        <v>0</v>
      </c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</row>
    <row r="53" spans="1:212" ht="1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FY53" s="80" t="s">
        <v>155</v>
      </c>
      <c r="FZ53" s="79">
        <f t="shared" si="0"/>
        <v>23</v>
      </c>
      <c r="GA53" s="79"/>
      <c r="GB53" s="79"/>
      <c r="GC53" s="79"/>
      <c r="GD53" s="79"/>
      <c r="GE53" s="79"/>
      <c r="GF53" s="79"/>
      <c r="GG53" s="79"/>
      <c r="GH53" s="79"/>
      <c r="GI53" s="79"/>
      <c r="GJ53" s="79">
        <f t="shared" si="1"/>
        <v>23</v>
      </c>
      <c r="GK53" s="79">
        <f t="shared" si="2"/>
        <v>0</v>
      </c>
      <c r="GL53" s="79"/>
      <c r="GM53" s="79"/>
      <c r="GN53" s="79"/>
      <c r="GO53" s="79"/>
      <c r="GP53" s="79">
        <v>1</v>
      </c>
      <c r="GQ53" s="79"/>
      <c r="GR53" s="79"/>
      <c r="GS53" s="79"/>
      <c r="GT53" s="79"/>
      <c r="GU53" s="79"/>
      <c r="GV53" s="79"/>
      <c r="GW53" s="79"/>
      <c r="GX53" s="79"/>
      <c r="GY53" s="79"/>
      <c r="GZ53" s="79"/>
      <c r="HA53" s="79"/>
      <c r="HB53" s="79"/>
      <c r="HC53" s="79"/>
      <c r="HD53" s="79"/>
    </row>
    <row r="54" spans="1:212" ht="1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FY54" s="80" t="s">
        <v>156</v>
      </c>
      <c r="FZ54" s="79">
        <f t="shared" si="0"/>
        <v>24</v>
      </c>
      <c r="GA54" s="79"/>
      <c r="GB54" s="79"/>
      <c r="GC54" s="79"/>
      <c r="GD54" s="79"/>
      <c r="GE54" s="79"/>
      <c r="GF54" s="79"/>
      <c r="GG54" s="79"/>
      <c r="GH54" s="79"/>
      <c r="GI54" s="79"/>
      <c r="GJ54" s="79">
        <f t="shared" si="1"/>
        <v>24</v>
      </c>
      <c r="GK54" s="79">
        <f t="shared" si="2"/>
        <v>0</v>
      </c>
      <c r="GL54" s="79"/>
      <c r="GM54" s="79"/>
      <c r="GN54" s="79"/>
      <c r="GO54" s="79">
        <v>1</v>
      </c>
      <c r="GP54" s="79"/>
      <c r="GQ54" s="79"/>
      <c r="GR54" s="79"/>
      <c r="GS54" s="79"/>
      <c r="GT54" s="79"/>
      <c r="GU54" s="79"/>
      <c r="GV54" s="79"/>
      <c r="GW54" s="79"/>
      <c r="GX54" s="79"/>
      <c r="GY54" s="79"/>
      <c r="GZ54" s="79"/>
      <c r="HA54" s="79"/>
      <c r="HB54" s="79"/>
      <c r="HC54" s="79"/>
      <c r="HD54" s="79"/>
    </row>
    <row r="55" spans="1:212" ht="1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FY55" s="80" t="s">
        <v>157</v>
      </c>
      <c r="FZ55" s="79">
        <f t="shared" si="0"/>
        <v>25</v>
      </c>
      <c r="GA55" s="79"/>
      <c r="GB55" s="79"/>
      <c r="GC55" s="79"/>
      <c r="GD55" s="79"/>
      <c r="GE55" s="79"/>
      <c r="GF55" s="79"/>
      <c r="GG55" s="79"/>
      <c r="GH55" s="79"/>
      <c r="GI55" s="79"/>
      <c r="GJ55" s="79">
        <f t="shared" si="1"/>
        <v>25</v>
      </c>
      <c r="GK55" s="79">
        <f t="shared" si="2"/>
        <v>0</v>
      </c>
      <c r="GL55" s="79"/>
      <c r="GM55" s="79"/>
      <c r="GN55" s="79"/>
      <c r="GO55" s="79"/>
      <c r="GP55" s="79"/>
      <c r="GQ55" s="79"/>
      <c r="GR55" s="79"/>
      <c r="GS55" s="79"/>
      <c r="GT55" s="79"/>
      <c r="GU55" s="79"/>
      <c r="GV55" s="79"/>
      <c r="GW55" s="79"/>
      <c r="GX55" s="79"/>
      <c r="GY55" s="79"/>
      <c r="GZ55" s="79"/>
      <c r="HA55" s="79"/>
      <c r="HB55" s="79"/>
      <c r="HC55" s="79"/>
      <c r="HD55" s="79"/>
    </row>
    <row r="56" spans="1:212" ht="1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FY56" s="80" t="s">
        <v>158</v>
      </c>
      <c r="FZ56" s="79">
        <f t="shared" si="0"/>
        <v>26</v>
      </c>
      <c r="GA56" s="79"/>
      <c r="GB56" s="79"/>
      <c r="GC56" s="79"/>
      <c r="GD56" s="79"/>
      <c r="GE56" s="79"/>
      <c r="GF56" s="79"/>
      <c r="GG56" s="79"/>
      <c r="GH56" s="79"/>
      <c r="GI56" s="79"/>
      <c r="GJ56" s="79">
        <f t="shared" si="1"/>
        <v>26</v>
      </c>
      <c r="GK56" s="79">
        <f t="shared" si="2"/>
        <v>0</v>
      </c>
      <c r="GL56" s="79"/>
      <c r="GM56" s="79"/>
      <c r="GN56" s="79">
        <v>1</v>
      </c>
      <c r="GO56" s="79"/>
      <c r="GP56" s="79">
        <v>1</v>
      </c>
      <c r="GQ56" s="79"/>
      <c r="GR56" s="79"/>
      <c r="GS56" s="79"/>
      <c r="GT56" s="79"/>
      <c r="GU56" s="79"/>
      <c r="GV56" s="79"/>
      <c r="GW56" s="79"/>
      <c r="GX56" s="79"/>
      <c r="GY56" s="79"/>
      <c r="GZ56" s="79"/>
      <c r="HA56" s="79"/>
      <c r="HB56" s="79"/>
      <c r="HC56" s="79"/>
      <c r="HD56" s="79"/>
    </row>
    <row r="57" spans="1:212" ht="1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FY57" s="80" t="s">
        <v>159</v>
      </c>
      <c r="FZ57" s="79">
        <f t="shared" si="0"/>
        <v>27</v>
      </c>
      <c r="GA57" s="79"/>
      <c r="GB57" s="79"/>
      <c r="GC57" s="79"/>
      <c r="GD57" s="79"/>
      <c r="GE57" s="79"/>
      <c r="GF57" s="79"/>
      <c r="GG57" s="79"/>
      <c r="GH57" s="79"/>
      <c r="GI57" s="79"/>
      <c r="GJ57" s="79">
        <f t="shared" si="1"/>
        <v>27</v>
      </c>
      <c r="GK57" s="79">
        <f t="shared" si="2"/>
        <v>0</v>
      </c>
      <c r="GL57" s="79"/>
      <c r="GM57" s="79"/>
      <c r="GN57" s="79"/>
      <c r="GO57" s="79"/>
      <c r="GP57" s="79"/>
      <c r="GQ57" s="79"/>
      <c r="GR57" s="79"/>
      <c r="GS57" s="79"/>
      <c r="GT57" s="79"/>
      <c r="GU57" s="79"/>
      <c r="GV57" s="79"/>
      <c r="GW57" s="79"/>
      <c r="GX57" s="79"/>
      <c r="GY57" s="79"/>
      <c r="GZ57" s="79"/>
      <c r="HA57" s="79"/>
      <c r="HB57" s="79"/>
      <c r="HC57" s="79"/>
      <c r="HD57" s="79"/>
    </row>
    <row r="58" spans="1:212" ht="15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FY58" s="80" t="s">
        <v>160</v>
      </c>
      <c r="FZ58" s="79">
        <f t="shared" si="0"/>
        <v>28</v>
      </c>
      <c r="GA58" s="79"/>
      <c r="GB58" s="79"/>
      <c r="GC58" s="79"/>
      <c r="GD58" s="79"/>
      <c r="GE58" s="79"/>
      <c r="GF58" s="79"/>
      <c r="GG58" s="79"/>
      <c r="GH58" s="79"/>
      <c r="GI58" s="79"/>
      <c r="GJ58" s="79">
        <f t="shared" si="1"/>
        <v>28</v>
      </c>
      <c r="GK58" s="79">
        <f t="shared" si="2"/>
        <v>0</v>
      </c>
      <c r="GL58" s="79"/>
      <c r="GM58" s="79"/>
      <c r="GN58" s="79"/>
      <c r="GO58" s="79">
        <v>1</v>
      </c>
      <c r="GP58" s="79"/>
      <c r="GQ58" s="79"/>
      <c r="GR58" s="79"/>
      <c r="GS58" s="79"/>
      <c r="GT58" s="79"/>
      <c r="GU58" s="79"/>
      <c r="GV58" s="79"/>
      <c r="GW58" s="79"/>
      <c r="GX58" s="79"/>
      <c r="GY58" s="79"/>
      <c r="GZ58" s="79"/>
      <c r="HA58" s="79"/>
      <c r="HB58" s="79"/>
      <c r="HC58" s="79"/>
      <c r="HD58" s="79"/>
    </row>
    <row r="59" spans="1:212" ht="15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FY59" s="80" t="s">
        <v>161</v>
      </c>
      <c r="FZ59" s="79">
        <f t="shared" si="0"/>
        <v>29</v>
      </c>
      <c r="GA59" s="79"/>
      <c r="GB59" s="79"/>
      <c r="GC59" s="79"/>
      <c r="GD59" s="79"/>
      <c r="GE59" s="79"/>
      <c r="GF59" s="79"/>
      <c r="GG59" s="79"/>
      <c r="GH59" s="79"/>
      <c r="GI59" s="79"/>
      <c r="GJ59" s="79">
        <f t="shared" si="1"/>
        <v>29</v>
      </c>
      <c r="GK59" s="79">
        <f t="shared" si="2"/>
        <v>0</v>
      </c>
      <c r="GL59" s="79"/>
      <c r="GM59" s="79"/>
      <c r="GN59" s="79"/>
      <c r="GO59" s="79"/>
      <c r="GP59" s="79">
        <v>1</v>
      </c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</row>
    <row r="60" spans="1:212" ht="15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FY60" s="80" t="s">
        <v>162</v>
      </c>
      <c r="FZ60" s="79">
        <f t="shared" si="0"/>
        <v>30</v>
      </c>
      <c r="GA60" s="79"/>
      <c r="GB60" s="79"/>
      <c r="GC60" s="79"/>
      <c r="GD60" s="79"/>
      <c r="GE60" s="79"/>
      <c r="GF60" s="79"/>
      <c r="GG60" s="79"/>
      <c r="GH60" s="79"/>
      <c r="GI60" s="79"/>
      <c r="GJ60" s="79">
        <f t="shared" si="1"/>
        <v>30</v>
      </c>
      <c r="GK60" s="79">
        <f t="shared" si="2"/>
        <v>0</v>
      </c>
      <c r="GL60" s="79"/>
      <c r="GM60" s="79"/>
      <c r="GN60" s="79"/>
      <c r="GO60" s="79"/>
      <c r="GP60" s="79"/>
      <c r="GQ60" s="79"/>
      <c r="GR60" s="79"/>
      <c r="GS60" s="79"/>
      <c r="GT60" s="79"/>
      <c r="GU60" s="79"/>
      <c r="GV60" s="79"/>
      <c r="GW60" s="79"/>
      <c r="GX60" s="79"/>
      <c r="GY60" s="79"/>
      <c r="GZ60" s="79"/>
      <c r="HA60" s="79"/>
      <c r="HB60" s="79"/>
      <c r="HC60" s="79"/>
      <c r="HD60" s="79"/>
    </row>
    <row r="61" spans="1:212" ht="15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FY61" s="80" t="s">
        <v>163</v>
      </c>
      <c r="FZ61" s="79">
        <f t="shared" si="0"/>
        <v>31</v>
      </c>
      <c r="GA61" s="79"/>
      <c r="GB61" s="79"/>
      <c r="GC61" s="79"/>
      <c r="GD61" s="79"/>
      <c r="GE61" s="79"/>
      <c r="GF61" s="79"/>
      <c r="GG61" s="79"/>
      <c r="GH61" s="79"/>
      <c r="GI61" s="79"/>
      <c r="GJ61" s="79">
        <f t="shared" si="1"/>
        <v>31</v>
      </c>
      <c r="GK61" s="79">
        <f t="shared" si="2"/>
        <v>0</v>
      </c>
      <c r="GL61" s="79"/>
      <c r="GM61" s="79"/>
      <c r="GN61" s="79"/>
      <c r="GO61" s="79"/>
      <c r="GP61" s="79"/>
      <c r="GQ61" s="79"/>
      <c r="GR61" s="79"/>
      <c r="GS61" s="79"/>
      <c r="GT61" s="79"/>
      <c r="GU61" s="79"/>
      <c r="GV61" s="79"/>
      <c r="GW61" s="79"/>
      <c r="GX61" s="79"/>
      <c r="GY61" s="79"/>
      <c r="GZ61" s="79"/>
      <c r="HA61" s="79"/>
      <c r="HB61" s="79"/>
      <c r="HC61" s="79"/>
      <c r="HD61" s="79"/>
    </row>
    <row r="62" spans="1:212" ht="1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FY62" s="80" t="s">
        <v>164</v>
      </c>
      <c r="FZ62" s="79">
        <f t="shared" si="0"/>
        <v>32</v>
      </c>
      <c r="GA62" s="79"/>
      <c r="GB62" s="79"/>
      <c r="GC62" s="79"/>
      <c r="GD62" s="79"/>
      <c r="GE62" s="79"/>
      <c r="GF62" s="79"/>
      <c r="GG62" s="79"/>
      <c r="GH62" s="79"/>
      <c r="GI62" s="79"/>
      <c r="GJ62" s="79">
        <f t="shared" si="1"/>
        <v>32</v>
      </c>
      <c r="GK62" s="79">
        <f t="shared" si="2"/>
        <v>1</v>
      </c>
      <c r="GL62" s="79"/>
      <c r="GM62" s="79">
        <v>1</v>
      </c>
      <c r="GN62" s="79">
        <v>1</v>
      </c>
      <c r="GO62" s="79">
        <v>1</v>
      </c>
      <c r="GP62" s="79">
        <v>1</v>
      </c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</row>
    <row r="63" spans="1:212" ht="1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FY63" s="80" t="s">
        <v>165</v>
      </c>
      <c r="FZ63" s="79">
        <f t="shared" si="0"/>
        <v>33</v>
      </c>
      <c r="GA63" s="79"/>
      <c r="GB63" s="79"/>
      <c r="GC63" s="79"/>
      <c r="GD63" s="79"/>
      <c r="GE63" s="79"/>
      <c r="GF63" s="79"/>
      <c r="GG63" s="79"/>
      <c r="GH63" s="79"/>
      <c r="GI63" s="79"/>
      <c r="GJ63" s="79">
        <f t="shared" si="1"/>
        <v>33</v>
      </c>
      <c r="GK63" s="79">
        <f t="shared" si="2"/>
        <v>0</v>
      </c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</row>
    <row r="64" spans="1:212" ht="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FY64" s="80" t="s">
        <v>166</v>
      </c>
      <c r="FZ64" s="79">
        <f t="shared" si="0"/>
        <v>34</v>
      </c>
      <c r="GA64" s="79"/>
      <c r="GB64" s="79"/>
      <c r="GC64" s="79"/>
      <c r="GD64" s="79"/>
      <c r="GE64" s="79"/>
      <c r="GF64" s="79"/>
      <c r="GG64" s="79"/>
      <c r="GH64" s="79"/>
      <c r="GI64" s="79"/>
      <c r="GJ64" s="79">
        <f t="shared" si="1"/>
        <v>34</v>
      </c>
      <c r="GK64" s="79">
        <f t="shared" si="2"/>
        <v>0</v>
      </c>
      <c r="GL64" s="79"/>
      <c r="GM64" s="79"/>
      <c r="GN64" s="79"/>
      <c r="GO64" s="79"/>
      <c r="GP64" s="79"/>
      <c r="GQ64" s="79"/>
      <c r="GR64" s="79"/>
      <c r="GS64" s="79"/>
      <c r="GT64" s="79"/>
      <c r="GU64" s="79"/>
      <c r="GV64" s="79"/>
      <c r="GW64" s="79"/>
      <c r="GX64" s="79"/>
      <c r="GY64" s="79"/>
      <c r="GZ64" s="79"/>
      <c r="HA64" s="79"/>
      <c r="HB64" s="79"/>
      <c r="HC64" s="79"/>
      <c r="HD64" s="79"/>
    </row>
    <row r="65" spans="1:212" ht="15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FY65" s="80" t="s">
        <v>167</v>
      </c>
      <c r="FZ65" s="79">
        <f t="shared" si="0"/>
        <v>35</v>
      </c>
      <c r="GA65" s="79"/>
      <c r="GB65" s="79"/>
      <c r="GC65" s="79"/>
      <c r="GD65" s="79"/>
      <c r="GE65" s="79"/>
      <c r="GF65" s="79"/>
      <c r="GG65" s="79"/>
      <c r="GH65" s="79"/>
      <c r="GI65" s="79"/>
      <c r="GJ65" s="79">
        <f t="shared" si="1"/>
        <v>35</v>
      </c>
      <c r="GK65" s="79">
        <f t="shared" si="2"/>
        <v>0</v>
      </c>
      <c r="GL65" s="79"/>
      <c r="GM65" s="79"/>
      <c r="GN65" s="79"/>
      <c r="GO65" s="79"/>
      <c r="GP65" s="79">
        <v>1</v>
      </c>
      <c r="GQ65" s="79"/>
      <c r="GR65" s="79"/>
      <c r="GS65" s="79"/>
      <c r="GT65" s="79"/>
      <c r="GU65" s="79"/>
      <c r="GV65" s="79"/>
      <c r="GW65" s="79"/>
      <c r="GX65" s="79"/>
      <c r="GY65" s="79"/>
      <c r="GZ65" s="79"/>
      <c r="HA65" s="79"/>
      <c r="HB65" s="79"/>
      <c r="HC65" s="79"/>
      <c r="HD65" s="79"/>
    </row>
    <row r="66" spans="1:212" ht="1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FY66" s="80" t="s">
        <v>168</v>
      </c>
      <c r="FZ66" s="79">
        <f t="shared" si="0"/>
        <v>36</v>
      </c>
      <c r="GA66" s="79"/>
      <c r="GB66" s="79"/>
      <c r="GC66" s="79"/>
      <c r="GD66" s="79"/>
      <c r="GE66" s="79"/>
      <c r="GF66" s="79"/>
      <c r="GG66" s="79"/>
      <c r="GH66" s="79"/>
      <c r="GI66" s="79"/>
      <c r="GJ66" s="79">
        <f t="shared" si="1"/>
        <v>36</v>
      </c>
      <c r="GK66" s="79">
        <f t="shared" si="2"/>
        <v>0</v>
      </c>
      <c r="GL66" s="79"/>
      <c r="GM66" s="79"/>
      <c r="GN66" s="79"/>
      <c r="GO66" s="79">
        <v>1</v>
      </c>
      <c r="GP66" s="79"/>
      <c r="GQ66" s="79"/>
      <c r="GR66" s="79"/>
      <c r="GS66" s="79"/>
      <c r="GT66" s="79"/>
      <c r="GU66" s="79"/>
      <c r="GV66" s="79"/>
      <c r="GW66" s="79"/>
      <c r="GX66" s="79"/>
      <c r="GY66" s="79"/>
      <c r="GZ66" s="79"/>
      <c r="HA66" s="79"/>
      <c r="HB66" s="79"/>
      <c r="HC66" s="79"/>
      <c r="HD66" s="79"/>
    </row>
    <row r="67" spans="1:212" ht="1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FY67" s="80" t="s">
        <v>169</v>
      </c>
      <c r="FZ67" s="79">
        <f t="shared" si="0"/>
        <v>37</v>
      </c>
      <c r="GA67" s="79"/>
      <c r="GB67" s="79"/>
      <c r="GC67" s="79"/>
      <c r="GD67" s="79"/>
      <c r="GE67" s="79"/>
      <c r="GF67" s="79"/>
      <c r="GG67" s="79"/>
      <c r="GH67" s="79"/>
      <c r="GI67" s="79"/>
      <c r="GJ67" s="79">
        <f t="shared" si="1"/>
        <v>37</v>
      </c>
      <c r="GK67" s="79">
        <f t="shared" si="2"/>
        <v>0</v>
      </c>
      <c r="GL67" s="79"/>
      <c r="GM67" s="79"/>
      <c r="GN67" s="79"/>
      <c r="GO67" s="79"/>
      <c r="GP67" s="79"/>
      <c r="GQ67" s="79"/>
      <c r="GR67" s="79"/>
      <c r="GS67" s="79"/>
      <c r="GT67" s="79"/>
      <c r="GU67" s="79"/>
      <c r="GV67" s="79"/>
      <c r="GW67" s="79"/>
      <c r="GX67" s="79"/>
      <c r="GY67" s="79"/>
      <c r="GZ67" s="79"/>
      <c r="HA67" s="79"/>
      <c r="HB67" s="79"/>
      <c r="HC67" s="79"/>
      <c r="HD67" s="79"/>
    </row>
    <row r="68" spans="1:212" ht="1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FY68" s="80" t="s">
        <v>170</v>
      </c>
      <c r="FZ68" s="79">
        <f aca="true" t="shared" si="15" ref="FZ68:FZ121">1+FZ67</f>
        <v>38</v>
      </c>
      <c r="GA68" s="79"/>
      <c r="GB68" s="79"/>
      <c r="GC68" s="79"/>
      <c r="GD68" s="79"/>
      <c r="GE68" s="79"/>
      <c r="GF68" s="79"/>
      <c r="GG68" s="79"/>
      <c r="GH68" s="79"/>
      <c r="GI68" s="79"/>
      <c r="GJ68" s="79">
        <f aca="true" t="shared" si="16" ref="GJ68:GJ131">+GJ67+1</f>
        <v>38</v>
      </c>
      <c r="GK68" s="79">
        <f t="shared" si="2"/>
        <v>0</v>
      </c>
      <c r="GL68" s="79"/>
      <c r="GM68" s="79"/>
      <c r="GN68" s="79">
        <v>1</v>
      </c>
      <c r="GO68" s="79"/>
      <c r="GP68" s="79">
        <v>1</v>
      </c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</row>
    <row r="69" spans="1:212" ht="1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FY69" s="80" t="s">
        <v>171</v>
      </c>
      <c r="FZ69" s="79">
        <f t="shared" si="15"/>
        <v>39</v>
      </c>
      <c r="GA69" s="79"/>
      <c r="GB69" s="79"/>
      <c r="GC69" s="79"/>
      <c r="GD69" s="79"/>
      <c r="GE69" s="79"/>
      <c r="GF69" s="79"/>
      <c r="GG69" s="79"/>
      <c r="GH69" s="79"/>
      <c r="GI69" s="79"/>
      <c r="GJ69" s="79">
        <f t="shared" si="16"/>
        <v>39</v>
      </c>
      <c r="GK69" s="79">
        <f aca="true" t="shared" si="17" ref="GK69:GK132">+IF($C$8=$GM$1,GM69,IF($C$8=$GN$1,GN69,IF($C$8=$GO$1,GO69,IF($C$8=$GP$1,GP69,0))))</f>
        <v>0</v>
      </c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</row>
    <row r="70" spans="1:212" ht="15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FY70" s="80" t="s">
        <v>172</v>
      </c>
      <c r="FZ70" s="79">
        <f t="shared" si="15"/>
        <v>40</v>
      </c>
      <c r="GA70" s="79"/>
      <c r="GB70" s="79"/>
      <c r="GC70" s="79"/>
      <c r="GD70" s="79"/>
      <c r="GE70" s="79"/>
      <c r="GF70" s="79"/>
      <c r="GG70" s="79"/>
      <c r="GH70" s="79"/>
      <c r="GI70" s="79"/>
      <c r="GJ70" s="79">
        <f t="shared" si="16"/>
        <v>40</v>
      </c>
      <c r="GK70" s="79">
        <f t="shared" si="17"/>
        <v>0</v>
      </c>
      <c r="GL70" s="79"/>
      <c r="GM70" s="79"/>
      <c r="GN70" s="79"/>
      <c r="GO70" s="79">
        <v>1</v>
      </c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</row>
    <row r="71" spans="1:212" ht="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FY71" s="80" t="s">
        <v>173</v>
      </c>
      <c r="FZ71" s="79">
        <f t="shared" si="15"/>
        <v>41</v>
      </c>
      <c r="GA71" s="79"/>
      <c r="GB71" s="79"/>
      <c r="GC71" s="79"/>
      <c r="GD71" s="79"/>
      <c r="GE71" s="79"/>
      <c r="GF71" s="79"/>
      <c r="GG71" s="79"/>
      <c r="GH71" s="79"/>
      <c r="GI71" s="79"/>
      <c r="GJ71" s="79">
        <f t="shared" si="16"/>
        <v>41</v>
      </c>
      <c r="GK71" s="79">
        <f t="shared" si="17"/>
        <v>0</v>
      </c>
      <c r="GL71" s="79"/>
      <c r="GM71" s="79"/>
      <c r="GN71" s="79"/>
      <c r="GO71" s="79"/>
      <c r="GP71" s="79">
        <v>1</v>
      </c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</row>
    <row r="72" spans="1:212" ht="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FY72" s="80" t="s">
        <v>174</v>
      </c>
      <c r="FZ72" s="79">
        <f t="shared" si="15"/>
        <v>42</v>
      </c>
      <c r="GA72" s="79"/>
      <c r="GB72" s="79"/>
      <c r="GC72" s="79"/>
      <c r="GD72" s="79"/>
      <c r="GE72" s="79"/>
      <c r="GF72" s="79"/>
      <c r="GG72" s="79"/>
      <c r="GH72" s="79"/>
      <c r="GI72" s="79"/>
      <c r="GJ72" s="79">
        <f t="shared" si="16"/>
        <v>42</v>
      </c>
      <c r="GK72" s="79">
        <f t="shared" si="17"/>
        <v>0</v>
      </c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</row>
    <row r="73" spans="1:212" ht="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FY73" s="80" t="s">
        <v>175</v>
      </c>
      <c r="FZ73" s="79">
        <f t="shared" si="15"/>
        <v>43</v>
      </c>
      <c r="GA73" s="79"/>
      <c r="GB73" s="79"/>
      <c r="GC73" s="79"/>
      <c r="GD73" s="79"/>
      <c r="GE73" s="79"/>
      <c r="GF73" s="79"/>
      <c r="GG73" s="79"/>
      <c r="GH73" s="79"/>
      <c r="GI73" s="79"/>
      <c r="GJ73" s="79">
        <f t="shared" si="16"/>
        <v>43</v>
      </c>
      <c r="GK73" s="79">
        <f t="shared" si="17"/>
        <v>0</v>
      </c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</row>
    <row r="74" spans="1:212" ht="1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FY74" s="80" t="s">
        <v>176</v>
      </c>
      <c r="FZ74" s="79">
        <f t="shared" si="15"/>
        <v>44</v>
      </c>
      <c r="GA74" s="79"/>
      <c r="GB74" s="79"/>
      <c r="GC74" s="79"/>
      <c r="GD74" s="79"/>
      <c r="GE74" s="79"/>
      <c r="GF74" s="79"/>
      <c r="GG74" s="79"/>
      <c r="GH74" s="79"/>
      <c r="GI74" s="79"/>
      <c r="GJ74" s="79">
        <f t="shared" si="16"/>
        <v>44</v>
      </c>
      <c r="GK74" s="79">
        <f t="shared" si="17"/>
        <v>1</v>
      </c>
      <c r="GL74" s="79"/>
      <c r="GM74" s="79">
        <v>1</v>
      </c>
      <c r="GN74" s="79">
        <v>1</v>
      </c>
      <c r="GO74" s="79">
        <v>1</v>
      </c>
      <c r="GP74" s="79">
        <v>1</v>
      </c>
      <c r="GQ74" s="79"/>
      <c r="GR74" s="79"/>
      <c r="GS74" s="79"/>
      <c r="GT74" s="79"/>
      <c r="GU74" s="79"/>
      <c r="GV74" s="79"/>
      <c r="GW74" s="79"/>
      <c r="GX74" s="79"/>
      <c r="GY74" s="79"/>
      <c r="GZ74" s="79"/>
      <c r="HA74" s="79"/>
      <c r="HB74" s="79"/>
      <c r="HC74" s="79"/>
      <c r="HD74" s="79"/>
    </row>
    <row r="75" spans="1:212" ht="1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FY75" s="80" t="s">
        <v>177</v>
      </c>
      <c r="FZ75" s="79">
        <f t="shared" si="15"/>
        <v>45</v>
      </c>
      <c r="GA75" s="79"/>
      <c r="GB75" s="79"/>
      <c r="GC75" s="79"/>
      <c r="GD75" s="79"/>
      <c r="GE75" s="79"/>
      <c r="GF75" s="79"/>
      <c r="GG75" s="79"/>
      <c r="GH75" s="79"/>
      <c r="GI75" s="79"/>
      <c r="GJ75" s="79">
        <f t="shared" si="16"/>
        <v>45</v>
      </c>
      <c r="GK75" s="79">
        <f t="shared" si="17"/>
        <v>0</v>
      </c>
      <c r="GL75" s="79"/>
      <c r="GM75" s="79"/>
      <c r="GN75" s="79"/>
      <c r="GO75" s="79"/>
      <c r="GP75" s="79"/>
      <c r="GQ75" s="79"/>
      <c r="GR75" s="79"/>
      <c r="GS75" s="79"/>
      <c r="GT75" s="79"/>
      <c r="GU75" s="79"/>
      <c r="GV75" s="79"/>
      <c r="GW75" s="79"/>
      <c r="GX75" s="79"/>
      <c r="GY75" s="79"/>
      <c r="GZ75" s="79"/>
      <c r="HA75" s="79"/>
      <c r="HB75" s="79"/>
      <c r="HC75" s="79"/>
      <c r="HD75" s="79"/>
    </row>
    <row r="76" spans="1:212" ht="1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FY76" s="80" t="s">
        <v>178</v>
      </c>
      <c r="FZ76" s="79">
        <f t="shared" si="15"/>
        <v>46</v>
      </c>
      <c r="GA76" s="79"/>
      <c r="GB76" s="79"/>
      <c r="GC76" s="79"/>
      <c r="GD76" s="79"/>
      <c r="GE76" s="79"/>
      <c r="GF76" s="79"/>
      <c r="GG76" s="79"/>
      <c r="GH76" s="79"/>
      <c r="GI76" s="79"/>
      <c r="GJ76" s="79">
        <f t="shared" si="16"/>
        <v>46</v>
      </c>
      <c r="GK76" s="79">
        <f t="shared" si="17"/>
        <v>0</v>
      </c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</row>
    <row r="77" spans="1:212" ht="1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FY77" s="80" t="s">
        <v>179</v>
      </c>
      <c r="FZ77" s="79">
        <f t="shared" si="15"/>
        <v>47</v>
      </c>
      <c r="GA77" s="79"/>
      <c r="GB77" s="79"/>
      <c r="GC77" s="79"/>
      <c r="GD77" s="79"/>
      <c r="GE77" s="79"/>
      <c r="GF77" s="79"/>
      <c r="GG77" s="79"/>
      <c r="GH77" s="79"/>
      <c r="GI77" s="79"/>
      <c r="GJ77" s="79">
        <f t="shared" si="16"/>
        <v>47</v>
      </c>
      <c r="GK77" s="79">
        <f t="shared" si="17"/>
        <v>0</v>
      </c>
      <c r="GL77" s="79"/>
      <c r="GM77" s="79"/>
      <c r="GN77" s="79"/>
      <c r="GO77" s="79"/>
      <c r="GP77" s="79">
        <v>1</v>
      </c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  <c r="HD77" s="79"/>
    </row>
    <row r="78" spans="1:212" ht="1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FY78" s="80" t="s">
        <v>180</v>
      </c>
      <c r="FZ78" s="79">
        <f t="shared" si="15"/>
        <v>48</v>
      </c>
      <c r="GA78" s="79"/>
      <c r="GB78" s="79"/>
      <c r="GC78" s="79"/>
      <c r="GD78" s="79"/>
      <c r="GE78" s="79"/>
      <c r="GF78" s="79"/>
      <c r="GG78" s="79"/>
      <c r="GH78" s="79"/>
      <c r="GI78" s="79"/>
      <c r="GJ78" s="79">
        <f t="shared" si="16"/>
        <v>48</v>
      </c>
      <c r="GK78" s="79">
        <f t="shared" si="17"/>
        <v>0</v>
      </c>
      <c r="GL78" s="79"/>
      <c r="GM78" s="79"/>
      <c r="GN78" s="79"/>
      <c r="GO78" s="79">
        <v>1</v>
      </c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</row>
    <row r="79" spans="1:212" ht="1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FY79" s="80" t="s">
        <v>181</v>
      </c>
      <c r="FZ79" s="79">
        <f t="shared" si="15"/>
        <v>49</v>
      </c>
      <c r="GA79" s="79"/>
      <c r="GB79" s="79"/>
      <c r="GC79" s="79"/>
      <c r="GD79" s="79"/>
      <c r="GE79" s="79"/>
      <c r="GF79" s="79"/>
      <c r="GG79" s="79"/>
      <c r="GH79" s="79"/>
      <c r="GI79" s="79"/>
      <c r="GJ79" s="79">
        <f t="shared" si="16"/>
        <v>49</v>
      </c>
      <c r="GK79" s="79">
        <f t="shared" si="17"/>
        <v>0</v>
      </c>
      <c r="GL79" s="79"/>
      <c r="GM79" s="79"/>
      <c r="GN79" s="79"/>
      <c r="GO79" s="79"/>
      <c r="GP79" s="79"/>
      <c r="GQ79" s="79"/>
      <c r="GR79" s="79"/>
      <c r="GS79" s="79"/>
      <c r="GT79" s="79"/>
      <c r="GU79" s="79"/>
      <c r="GV79" s="79"/>
      <c r="GW79" s="79"/>
      <c r="GX79" s="79"/>
      <c r="GY79" s="79"/>
      <c r="GZ79" s="79"/>
      <c r="HA79" s="79"/>
      <c r="HB79" s="79"/>
      <c r="HC79" s="79"/>
      <c r="HD79" s="79"/>
    </row>
    <row r="80" spans="1:212" ht="1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FY80" s="80" t="s">
        <v>182</v>
      </c>
      <c r="FZ80" s="79">
        <f t="shared" si="15"/>
        <v>50</v>
      </c>
      <c r="GA80" s="79"/>
      <c r="GB80" s="79"/>
      <c r="GC80" s="79"/>
      <c r="GD80" s="79"/>
      <c r="GE80" s="79"/>
      <c r="GF80" s="79"/>
      <c r="GG80" s="79"/>
      <c r="GH80" s="79"/>
      <c r="GI80" s="79"/>
      <c r="GJ80" s="79">
        <f t="shared" si="16"/>
        <v>50</v>
      </c>
      <c r="GK80" s="79">
        <f t="shared" si="17"/>
        <v>0</v>
      </c>
      <c r="GL80" s="79"/>
      <c r="GM80" s="79"/>
      <c r="GN80" s="79">
        <v>1</v>
      </c>
      <c r="GO80" s="79"/>
      <c r="GP80" s="79">
        <v>1</v>
      </c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  <c r="HD80" s="79"/>
    </row>
    <row r="81" spans="1:212" ht="1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FY81" s="80" t="s">
        <v>183</v>
      </c>
      <c r="FZ81" s="79">
        <f t="shared" si="15"/>
        <v>51</v>
      </c>
      <c r="GA81" s="79"/>
      <c r="GB81" s="79"/>
      <c r="GC81" s="79"/>
      <c r="GD81" s="79"/>
      <c r="GE81" s="79"/>
      <c r="GF81" s="79"/>
      <c r="GG81" s="79"/>
      <c r="GH81" s="79"/>
      <c r="GI81" s="79"/>
      <c r="GJ81" s="79">
        <f t="shared" si="16"/>
        <v>51</v>
      </c>
      <c r="GK81" s="79">
        <f t="shared" si="17"/>
        <v>0</v>
      </c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</row>
    <row r="82" spans="1:212" ht="1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FY82" s="80" t="s">
        <v>184</v>
      </c>
      <c r="FZ82" s="79">
        <f t="shared" si="15"/>
        <v>52</v>
      </c>
      <c r="GA82" s="79"/>
      <c r="GB82" s="79"/>
      <c r="GC82" s="79"/>
      <c r="GD82" s="79"/>
      <c r="GE82" s="79"/>
      <c r="GF82" s="79"/>
      <c r="GG82" s="79"/>
      <c r="GH82" s="79"/>
      <c r="GI82" s="79"/>
      <c r="GJ82" s="79">
        <f t="shared" si="16"/>
        <v>52</v>
      </c>
      <c r="GK82" s="79">
        <f t="shared" si="17"/>
        <v>0</v>
      </c>
      <c r="GL82" s="79"/>
      <c r="GM82" s="79"/>
      <c r="GN82" s="79"/>
      <c r="GO82" s="79">
        <v>1</v>
      </c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</row>
    <row r="83" spans="1:212" ht="1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FY83" s="80" t="s">
        <v>185</v>
      </c>
      <c r="FZ83" s="79">
        <f t="shared" si="15"/>
        <v>53</v>
      </c>
      <c r="GA83" s="79"/>
      <c r="GB83" s="79"/>
      <c r="GC83" s="79"/>
      <c r="GD83" s="79"/>
      <c r="GE83" s="79"/>
      <c r="GF83" s="79"/>
      <c r="GG83" s="79"/>
      <c r="GH83" s="79"/>
      <c r="GI83" s="79"/>
      <c r="GJ83" s="79">
        <f t="shared" si="16"/>
        <v>53</v>
      </c>
      <c r="GK83" s="79">
        <f t="shared" si="17"/>
        <v>0</v>
      </c>
      <c r="GL83" s="79"/>
      <c r="GM83" s="79"/>
      <c r="GN83" s="79"/>
      <c r="GO83" s="79"/>
      <c r="GP83" s="79">
        <v>1</v>
      </c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</row>
    <row r="84" spans="1:212" ht="1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FY84" s="80" t="s">
        <v>186</v>
      </c>
      <c r="FZ84" s="79">
        <f t="shared" si="15"/>
        <v>54</v>
      </c>
      <c r="GA84" s="79"/>
      <c r="GB84" s="79"/>
      <c r="GC84" s="79"/>
      <c r="GD84" s="79"/>
      <c r="GE84" s="79"/>
      <c r="GF84" s="79"/>
      <c r="GG84" s="79"/>
      <c r="GH84" s="79"/>
      <c r="GI84" s="79"/>
      <c r="GJ84" s="79">
        <f t="shared" si="16"/>
        <v>54</v>
      </c>
      <c r="GK84" s="79">
        <f t="shared" si="17"/>
        <v>0</v>
      </c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  <c r="HD84" s="79"/>
    </row>
    <row r="85" spans="1:212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FY85" s="80" t="s">
        <v>187</v>
      </c>
      <c r="FZ85" s="79">
        <f t="shared" si="15"/>
        <v>55</v>
      </c>
      <c r="GA85" s="79"/>
      <c r="GB85" s="79"/>
      <c r="GC85" s="79"/>
      <c r="GD85" s="79"/>
      <c r="GE85" s="79"/>
      <c r="GF85" s="79"/>
      <c r="GG85" s="79"/>
      <c r="GH85" s="79"/>
      <c r="GI85" s="79"/>
      <c r="GJ85" s="79">
        <f t="shared" si="16"/>
        <v>55</v>
      </c>
      <c r="GK85" s="79">
        <f t="shared" si="17"/>
        <v>0</v>
      </c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  <c r="HD85" s="79"/>
    </row>
    <row r="86" spans="1:212" ht="1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FY86" s="80" t="s">
        <v>188</v>
      </c>
      <c r="FZ86" s="79">
        <f t="shared" si="15"/>
        <v>56</v>
      </c>
      <c r="GA86" s="79"/>
      <c r="GB86" s="79"/>
      <c r="GC86" s="79"/>
      <c r="GD86" s="79"/>
      <c r="GE86" s="79"/>
      <c r="GF86" s="79"/>
      <c r="GG86" s="79"/>
      <c r="GH86" s="79"/>
      <c r="GI86" s="79"/>
      <c r="GJ86" s="79">
        <f t="shared" si="16"/>
        <v>56</v>
      </c>
      <c r="GK86" s="79">
        <f t="shared" si="17"/>
        <v>1</v>
      </c>
      <c r="GL86" s="79"/>
      <c r="GM86" s="79">
        <v>1</v>
      </c>
      <c r="GN86" s="79">
        <v>1</v>
      </c>
      <c r="GO86" s="79">
        <v>1</v>
      </c>
      <c r="GP86" s="79">
        <v>1</v>
      </c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  <c r="HD86" s="79"/>
    </row>
    <row r="87" spans="1:212" ht="1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FY87" s="80" t="s">
        <v>189</v>
      </c>
      <c r="FZ87" s="79">
        <f t="shared" si="15"/>
        <v>57</v>
      </c>
      <c r="GA87" s="79"/>
      <c r="GB87" s="79"/>
      <c r="GC87" s="79"/>
      <c r="GD87" s="79"/>
      <c r="GE87" s="79"/>
      <c r="GF87" s="79"/>
      <c r="GG87" s="79"/>
      <c r="GH87" s="79"/>
      <c r="GI87" s="79"/>
      <c r="GJ87" s="79">
        <f t="shared" si="16"/>
        <v>57</v>
      </c>
      <c r="GK87" s="79">
        <f t="shared" si="17"/>
        <v>0</v>
      </c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  <c r="HD87" s="79"/>
    </row>
    <row r="88" spans="1:212" ht="15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FY88" s="80" t="s">
        <v>190</v>
      </c>
      <c r="FZ88" s="79">
        <f t="shared" si="15"/>
        <v>58</v>
      </c>
      <c r="GA88" s="79"/>
      <c r="GB88" s="79"/>
      <c r="GC88" s="79"/>
      <c r="GD88" s="79"/>
      <c r="GE88" s="79"/>
      <c r="GF88" s="79"/>
      <c r="GG88" s="79"/>
      <c r="GH88" s="79"/>
      <c r="GI88" s="79"/>
      <c r="GJ88" s="79">
        <f t="shared" si="16"/>
        <v>58</v>
      </c>
      <c r="GK88" s="79">
        <f t="shared" si="17"/>
        <v>0</v>
      </c>
      <c r="GL88" s="79"/>
      <c r="GM88" s="79"/>
      <c r="GN88" s="79"/>
      <c r="GO88" s="79"/>
      <c r="GP88" s="79"/>
      <c r="GQ88" s="79"/>
      <c r="GR88" s="79"/>
      <c r="GS88" s="79"/>
      <c r="GT88" s="79"/>
      <c r="GU88" s="79"/>
      <c r="GV88" s="79"/>
      <c r="GW88" s="79"/>
      <c r="GX88" s="79"/>
      <c r="GY88" s="79"/>
      <c r="GZ88" s="79"/>
      <c r="HA88" s="79"/>
      <c r="HB88" s="79"/>
      <c r="HC88" s="79"/>
      <c r="HD88" s="79"/>
    </row>
    <row r="89" spans="1:212" ht="15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FY89" s="80" t="s">
        <v>191</v>
      </c>
      <c r="FZ89" s="79">
        <f t="shared" si="15"/>
        <v>59</v>
      </c>
      <c r="GA89" s="79"/>
      <c r="GB89" s="79"/>
      <c r="GC89" s="79"/>
      <c r="GD89" s="79"/>
      <c r="GE89" s="79"/>
      <c r="GF89" s="79"/>
      <c r="GG89" s="79"/>
      <c r="GH89" s="79"/>
      <c r="GI89" s="79"/>
      <c r="GJ89" s="79">
        <f t="shared" si="16"/>
        <v>59</v>
      </c>
      <c r="GK89" s="79">
        <f t="shared" si="17"/>
        <v>0</v>
      </c>
      <c r="GL89" s="79"/>
      <c r="GM89" s="79"/>
      <c r="GN89" s="79"/>
      <c r="GO89" s="79"/>
      <c r="GP89" s="79">
        <v>1</v>
      </c>
      <c r="GQ89" s="79"/>
      <c r="GR89" s="79"/>
      <c r="GS89" s="79"/>
      <c r="GT89" s="79"/>
      <c r="GU89" s="79"/>
      <c r="GV89" s="79"/>
      <c r="GW89" s="79"/>
      <c r="GX89" s="79"/>
      <c r="GY89" s="79"/>
      <c r="GZ89" s="79"/>
      <c r="HA89" s="79"/>
      <c r="HB89" s="79"/>
      <c r="HC89" s="79"/>
      <c r="HD89" s="79"/>
    </row>
    <row r="90" spans="1:212" ht="1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FY90" s="80" t="s">
        <v>192</v>
      </c>
      <c r="FZ90" s="79">
        <f t="shared" si="15"/>
        <v>60</v>
      </c>
      <c r="GA90" s="79"/>
      <c r="GB90" s="79"/>
      <c r="GC90" s="79"/>
      <c r="GD90" s="79"/>
      <c r="GE90" s="79"/>
      <c r="GF90" s="79"/>
      <c r="GG90" s="79"/>
      <c r="GH90" s="79"/>
      <c r="GI90" s="79"/>
      <c r="GJ90" s="79">
        <f t="shared" si="16"/>
        <v>60</v>
      </c>
      <c r="GK90" s="79">
        <f t="shared" si="17"/>
        <v>0</v>
      </c>
      <c r="GL90" s="79"/>
      <c r="GM90" s="79"/>
      <c r="GN90" s="79"/>
      <c r="GO90" s="79">
        <v>1</v>
      </c>
      <c r="GP90" s="79"/>
      <c r="GQ90" s="79"/>
      <c r="GR90" s="79"/>
      <c r="GS90" s="79"/>
      <c r="GT90" s="79"/>
      <c r="GU90" s="79"/>
      <c r="GV90" s="79"/>
      <c r="GW90" s="79"/>
      <c r="GX90" s="79"/>
      <c r="GY90" s="79"/>
      <c r="GZ90" s="79"/>
      <c r="HA90" s="79"/>
      <c r="HB90" s="79"/>
      <c r="HC90" s="79"/>
      <c r="HD90" s="79"/>
    </row>
    <row r="91" spans="1:212" ht="15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FY91" s="80" t="s">
        <v>193</v>
      </c>
      <c r="FZ91" s="79">
        <f t="shared" si="15"/>
        <v>61</v>
      </c>
      <c r="GA91" s="79"/>
      <c r="GB91" s="79"/>
      <c r="GC91" s="79"/>
      <c r="GD91" s="79"/>
      <c r="GE91" s="79"/>
      <c r="GF91" s="79"/>
      <c r="GG91" s="79"/>
      <c r="GH91" s="79"/>
      <c r="GI91" s="79"/>
      <c r="GJ91" s="79">
        <f t="shared" si="16"/>
        <v>61</v>
      </c>
      <c r="GK91" s="79">
        <f t="shared" si="17"/>
        <v>0</v>
      </c>
      <c r="GL91" s="79"/>
      <c r="GM91" s="79"/>
      <c r="GN91" s="79"/>
      <c r="GO91" s="79"/>
      <c r="GP91" s="79"/>
      <c r="GQ91" s="79"/>
      <c r="GR91" s="79"/>
      <c r="GS91" s="79"/>
      <c r="GT91" s="79"/>
      <c r="GU91" s="79"/>
      <c r="GV91" s="79"/>
      <c r="GW91" s="79"/>
      <c r="GX91" s="79"/>
      <c r="GY91" s="79"/>
      <c r="GZ91" s="79"/>
      <c r="HA91" s="79"/>
      <c r="HB91" s="79"/>
      <c r="HC91" s="79"/>
      <c r="HD91" s="79"/>
    </row>
    <row r="92" spans="1:212" ht="15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FY92" s="80" t="s">
        <v>194</v>
      </c>
      <c r="FZ92" s="79">
        <f t="shared" si="15"/>
        <v>62</v>
      </c>
      <c r="GA92" s="79"/>
      <c r="GB92" s="79"/>
      <c r="GC92" s="79"/>
      <c r="GD92" s="79"/>
      <c r="GE92" s="79"/>
      <c r="GF92" s="79"/>
      <c r="GG92" s="79"/>
      <c r="GH92" s="79"/>
      <c r="GI92" s="79"/>
      <c r="GJ92" s="79">
        <f t="shared" si="16"/>
        <v>62</v>
      </c>
      <c r="GK92" s="79">
        <f t="shared" si="17"/>
        <v>0</v>
      </c>
      <c r="GL92" s="79"/>
      <c r="GM92" s="79"/>
      <c r="GN92" s="79">
        <v>1</v>
      </c>
      <c r="GO92" s="79"/>
      <c r="GP92" s="79">
        <v>1</v>
      </c>
      <c r="GQ92" s="79"/>
      <c r="GR92" s="79"/>
      <c r="GS92" s="79"/>
      <c r="GT92" s="79"/>
      <c r="GU92" s="79"/>
      <c r="GV92" s="79"/>
      <c r="GW92" s="79"/>
      <c r="GX92" s="79"/>
      <c r="GY92" s="79"/>
      <c r="GZ92" s="79"/>
      <c r="HA92" s="79"/>
      <c r="HB92" s="79"/>
      <c r="HC92" s="79"/>
      <c r="HD92" s="79"/>
    </row>
    <row r="93" spans="1:212" ht="15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FY93" s="80" t="s">
        <v>195</v>
      </c>
      <c r="FZ93" s="79">
        <f t="shared" si="15"/>
        <v>63</v>
      </c>
      <c r="GA93" s="79"/>
      <c r="GB93" s="79"/>
      <c r="GC93" s="79"/>
      <c r="GD93" s="79"/>
      <c r="GE93" s="79"/>
      <c r="GF93" s="79"/>
      <c r="GG93" s="79"/>
      <c r="GH93" s="79"/>
      <c r="GI93" s="79"/>
      <c r="GJ93" s="79">
        <f t="shared" si="16"/>
        <v>63</v>
      </c>
      <c r="GK93" s="79">
        <f t="shared" si="17"/>
        <v>0</v>
      </c>
      <c r="GL93" s="79"/>
      <c r="GM93" s="79"/>
      <c r="GN93" s="79"/>
      <c r="GO93" s="79"/>
      <c r="GP93" s="79"/>
      <c r="GQ93" s="79"/>
      <c r="GR93" s="79"/>
      <c r="GS93" s="79"/>
      <c r="GT93" s="79"/>
      <c r="GU93" s="79"/>
      <c r="GV93" s="79"/>
      <c r="GW93" s="79"/>
      <c r="GX93" s="79"/>
      <c r="GY93" s="79"/>
      <c r="GZ93" s="79"/>
      <c r="HA93" s="79"/>
      <c r="HB93" s="79"/>
      <c r="HC93" s="79"/>
      <c r="HD93" s="79"/>
    </row>
    <row r="94" spans="1:212" ht="1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FY94" s="80" t="s">
        <v>196</v>
      </c>
      <c r="FZ94" s="79">
        <f t="shared" si="15"/>
        <v>64</v>
      </c>
      <c r="GA94" s="79"/>
      <c r="GB94" s="79"/>
      <c r="GC94" s="79"/>
      <c r="GD94" s="79"/>
      <c r="GE94" s="79"/>
      <c r="GF94" s="79"/>
      <c r="GG94" s="79"/>
      <c r="GH94" s="79"/>
      <c r="GI94" s="79"/>
      <c r="GJ94" s="79">
        <f t="shared" si="16"/>
        <v>64</v>
      </c>
      <c r="GK94" s="79">
        <f t="shared" si="17"/>
        <v>0</v>
      </c>
      <c r="GL94" s="79"/>
      <c r="GM94" s="79"/>
      <c r="GN94" s="79"/>
      <c r="GO94" s="79">
        <v>1</v>
      </c>
      <c r="GP94" s="79"/>
      <c r="GQ94" s="79"/>
      <c r="GR94" s="79"/>
      <c r="GS94" s="79"/>
      <c r="GT94" s="79"/>
      <c r="GU94" s="79"/>
      <c r="GV94" s="79"/>
      <c r="GW94" s="79"/>
      <c r="GX94" s="79"/>
      <c r="GY94" s="79"/>
      <c r="GZ94" s="79"/>
      <c r="HA94" s="79"/>
      <c r="HB94" s="79"/>
      <c r="HC94" s="79"/>
      <c r="HD94" s="79"/>
    </row>
    <row r="95" spans="1:212" ht="1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FY95" s="80" t="s">
        <v>197</v>
      </c>
      <c r="FZ95" s="79">
        <f t="shared" si="15"/>
        <v>65</v>
      </c>
      <c r="GA95" s="79"/>
      <c r="GB95" s="79"/>
      <c r="GC95" s="79"/>
      <c r="GD95" s="79"/>
      <c r="GE95" s="79"/>
      <c r="GF95" s="79"/>
      <c r="GG95" s="79"/>
      <c r="GH95" s="79"/>
      <c r="GI95" s="79"/>
      <c r="GJ95" s="79">
        <f t="shared" si="16"/>
        <v>65</v>
      </c>
      <c r="GK95" s="79">
        <f t="shared" si="17"/>
        <v>0</v>
      </c>
      <c r="GL95" s="79"/>
      <c r="GM95" s="79"/>
      <c r="GN95" s="79"/>
      <c r="GO95" s="79"/>
      <c r="GP95" s="79">
        <v>1</v>
      </c>
      <c r="GQ95" s="79"/>
      <c r="GR95" s="79"/>
      <c r="GS95" s="79"/>
      <c r="GT95" s="79"/>
      <c r="GU95" s="79"/>
      <c r="GV95" s="79"/>
      <c r="GW95" s="79"/>
      <c r="GX95" s="79"/>
      <c r="GY95" s="79"/>
      <c r="GZ95" s="79"/>
      <c r="HA95" s="79"/>
      <c r="HB95" s="79"/>
      <c r="HC95" s="79"/>
      <c r="HD95" s="79"/>
    </row>
    <row r="96" spans="1:212" ht="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FY96" s="80" t="s">
        <v>198</v>
      </c>
      <c r="FZ96" s="79">
        <f t="shared" si="15"/>
        <v>66</v>
      </c>
      <c r="GA96" s="79"/>
      <c r="GB96" s="79"/>
      <c r="GC96" s="79"/>
      <c r="GD96" s="79"/>
      <c r="GE96" s="79"/>
      <c r="GF96" s="79"/>
      <c r="GG96" s="79"/>
      <c r="GH96" s="79"/>
      <c r="GI96" s="79"/>
      <c r="GJ96" s="79">
        <f t="shared" si="16"/>
        <v>66</v>
      </c>
      <c r="GK96" s="79">
        <f t="shared" si="17"/>
        <v>0</v>
      </c>
      <c r="GL96" s="79"/>
      <c r="GM96" s="79"/>
      <c r="GN96" s="79"/>
      <c r="GO96" s="79"/>
      <c r="GP96" s="79"/>
      <c r="GQ96" s="79"/>
      <c r="GR96" s="79"/>
      <c r="GS96" s="79"/>
      <c r="GT96" s="79"/>
      <c r="GU96" s="79"/>
      <c r="GV96" s="79"/>
      <c r="GW96" s="79"/>
      <c r="GX96" s="79"/>
      <c r="GY96" s="79"/>
      <c r="GZ96" s="79"/>
      <c r="HA96" s="79"/>
      <c r="HB96" s="79"/>
      <c r="HC96" s="79"/>
      <c r="HD96" s="79"/>
    </row>
    <row r="97" spans="1:212" ht="15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FY97" s="80" t="s">
        <v>199</v>
      </c>
      <c r="FZ97" s="79">
        <f t="shared" si="15"/>
        <v>67</v>
      </c>
      <c r="GA97" s="79"/>
      <c r="GB97" s="79"/>
      <c r="GC97" s="79"/>
      <c r="GD97" s="79"/>
      <c r="GE97" s="79"/>
      <c r="GF97" s="79"/>
      <c r="GG97" s="79"/>
      <c r="GH97" s="79"/>
      <c r="GI97" s="79"/>
      <c r="GJ97" s="79">
        <f t="shared" si="16"/>
        <v>67</v>
      </c>
      <c r="GK97" s="79">
        <f t="shared" si="17"/>
        <v>0</v>
      </c>
      <c r="GL97" s="79"/>
      <c r="GM97" s="79"/>
      <c r="GN97" s="79"/>
      <c r="GO97" s="79"/>
      <c r="GP97" s="79"/>
      <c r="GQ97" s="79"/>
      <c r="GR97" s="79"/>
      <c r="GS97" s="79"/>
      <c r="GT97" s="79"/>
      <c r="GU97" s="79"/>
      <c r="GV97" s="79"/>
      <c r="GW97" s="79"/>
      <c r="GX97" s="79"/>
      <c r="GY97" s="79"/>
      <c r="GZ97" s="79"/>
      <c r="HA97" s="79"/>
      <c r="HB97" s="79"/>
      <c r="HC97" s="79"/>
      <c r="HD97" s="79"/>
    </row>
    <row r="98" spans="1:212" ht="1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FY98" s="80" t="s">
        <v>200</v>
      </c>
      <c r="FZ98" s="79">
        <f t="shared" si="15"/>
        <v>68</v>
      </c>
      <c r="GA98" s="79"/>
      <c r="GB98" s="79"/>
      <c r="GC98" s="79"/>
      <c r="GD98" s="79"/>
      <c r="GE98" s="79"/>
      <c r="GF98" s="79"/>
      <c r="GG98" s="79"/>
      <c r="GH98" s="79"/>
      <c r="GI98" s="79"/>
      <c r="GJ98" s="79">
        <f t="shared" si="16"/>
        <v>68</v>
      </c>
      <c r="GK98" s="79">
        <f t="shared" si="17"/>
        <v>1</v>
      </c>
      <c r="GL98" s="79"/>
      <c r="GM98" s="79">
        <v>1</v>
      </c>
      <c r="GN98" s="79">
        <v>1</v>
      </c>
      <c r="GO98" s="79">
        <v>1</v>
      </c>
      <c r="GP98" s="79">
        <v>1</v>
      </c>
      <c r="GQ98" s="79"/>
      <c r="GR98" s="79"/>
      <c r="GS98" s="79"/>
      <c r="GT98" s="79"/>
      <c r="GU98" s="79"/>
      <c r="GV98" s="79"/>
      <c r="GW98" s="79"/>
      <c r="GX98" s="79"/>
      <c r="GY98" s="79"/>
      <c r="GZ98" s="79"/>
      <c r="HA98" s="79"/>
      <c r="HB98" s="79"/>
      <c r="HC98" s="79"/>
      <c r="HD98" s="79"/>
    </row>
    <row r="99" spans="1:212" ht="15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FY99" s="80" t="s">
        <v>201</v>
      </c>
      <c r="FZ99" s="79">
        <f t="shared" si="15"/>
        <v>69</v>
      </c>
      <c r="GA99" s="79"/>
      <c r="GB99" s="79"/>
      <c r="GC99" s="79"/>
      <c r="GD99" s="79"/>
      <c r="GE99" s="79"/>
      <c r="GF99" s="79"/>
      <c r="GG99" s="79"/>
      <c r="GH99" s="79"/>
      <c r="GI99" s="79"/>
      <c r="GJ99" s="79">
        <f t="shared" si="16"/>
        <v>69</v>
      </c>
      <c r="GK99" s="79">
        <f t="shared" si="17"/>
        <v>0</v>
      </c>
      <c r="GL99" s="79"/>
      <c r="GM99" s="79"/>
      <c r="GN99" s="79"/>
      <c r="GO99" s="79"/>
      <c r="GP99" s="79"/>
      <c r="GQ99" s="79"/>
      <c r="GR99" s="79"/>
      <c r="GS99" s="79"/>
      <c r="GT99" s="79"/>
      <c r="GU99" s="79"/>
      <c r="GV99" s="79"/>
      <c r="GW99" s="79"/>
      <c r="GX99" s="79"/>
      <c r="GY99" s="79"/>
      <c r="GZ99" s="79"/>
      <c r="HA99" s="79"/>
      <c r="HB99" s="79"/>
      <c r="HC99" s="79"/>
      <c r="HD99" s="79"/>
    </row>
    <row r="100" spans="1:212" ht="15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FY100" s="80" t="s">
        <v>202</v>
      </c>
      <c r="FZ100" s="79">
        <f t="shared" si="15"/>
        <v>70</v>
      </c>
      <c r="GA100" s="79"/>
      <c r="GB100" s="79"/>
      <c r="GC100" s="79"/>
      <c r="GD100" s="79"/>
      <c r="GE100" s="79"/>
      <c r="GF100" s="79"/>
      <c r="GG100" s="79"/>
      <c r="GH100" s="79"/>
      <c r="GI100" s="79"/>
      <c r="GJ100" s="79">
        <f t="shared" si="16"/>
        <v>70</v>
      </c>
      <c r="GK100" s="79">
        <f t="shared" si="17"/>
        <v>0</v>
      </c>
      <c r="GL100" s="79"/>
      <c r="GM100" s="79"/>
      <c r="GN100" s="79"/>
      <c r="GO100" s="79"/>
      <c r="GP100" s="79"/>
      <c r="GQ100" s="79"/>
      <c r="GR100" s="79"/>
      <c r="GS100" s="79"/>
      <c r="GT100" s="79"/>
      <c r="GU100" s="79"/>
      <c r="GV100" s="79"/>
      <c r="GW100" s="79"/>
      <c r="GX100" s="79"/>
      <c r="GY100" s="79"/>
      <c r="GZ100" s="79"/>
      <c r="HA100" s="79"/>
      <c r="HB100" s="79"/>
      <c r="HC100" s="79"/>
      <c r="HD100" s="79"/>
    </row>
    <row r="101" spans="1:212" ht="15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FY101" s="80" t="s">
        <v>203</v>
      </c>
      <c r="FZ101" s="79">
        <f t="shared" si="15"/>
        <v>71</v>
      </c>
      <c r="GA101" s="79"/>
      <c r="GB101" s="79"/>
      <c r="GC101" s="79"/>
      <c r="GD101" s="79"/>
      <c r="GE101" s="79"/>
      <c r="GF101" s="79"/>
      <c r="GG101" s="79"/>
      <c r="GH101" s="79"/>
      <c r="GI101" s="79"/>
      <c r="GJ101" s="79">
        <f t="shared" si="16"/>
        <v>71</v>
      </c>
      <c r="GK101" s="79">
        <f t="shared" si="17"/>
        <v>0</v>
      </c>
      <c r="GL101" s="79"/>
      <c r="GM101" s="79"/>
      <c r="GN101" s="79"/>
      <c r="GO101" s="79"/>
      <c r="GP101" s="79">
        <v>1</v>
      </c>
      <c r="GQ101" s="79"/>
      <c r="GR101" s="79"/>
      <c r="GS101" s="79"/>
      <c r="GT101" s="79"/>
      <c r="GU101" s="79"/>
      <c r="GV101" s="79"/>
      <c r="GW101" s="79"/>
      <c r="GX101" s="79"/>
      <c r="GY101" s="79"/>
      <c r="GZ101" s="79"/>
      <c r="HA101" s="79"/>
      <c r="HB101" s="79"/>
      <c r="HC101" s="79"/>
      <c r="HD101" s="79"/>
    </row>
    <row r="102" spans="1:212" ht="15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FY102" s="80" t="s">
        <v>204</v>
      </c>
      <c r="FZ102" s="79">
        <f t="shared" si="15"/>
        <v>72</v>
      </c>
      <c r="GA102" s="79"/>
      <c r="GB102" s="79"/>
      <c r="GC102" s="79"/>
      <c r="GD102" s="79"/>
      <c r="GE102" s="79"/>
      <c r="GF102" s="79"/>
      <c r="GG102" s="79"/>
      <c r="GH102" s="79"/>
      <c r="GI102" s="79"/>
      <c r="GJ102" s="79">
        <f t="shared" si="16"/>
        <v>72</v>
      </c>
      <c r="GK102" s="79">
        <f t="shared" si="17"/>
        <v>0</v>
      </c>
      <c r="GL102" s="79"/>
      <c r="GM102" s="79"/>
      <c r="GN102" s="79"/>
      <c r="GO102" s="79">
        <v>1</v>
      </c>
      <c r="GP102" s="79"/>
      <c r="GQ102" s="79"/>
      <c r="GR102" s="79"/>
      <c r="GS102" s="79"/>
      <c r="GT102" s="79"/>
      <c r="GU102" s="79"/>
      <c r="GV102" s="79"/>
      <c r="GW102" s="79"/>
      <c r="GX102" s="79"/>
      <c r="GY102" s="79"/>
      <c r="GZ102" s="79"/>
      <c r="HA102" s="79"/>
      <c r="HB102" s="79"/>
      <c r="HC102" s="79"/>
      <c r="HD102" s="79"/>
    </row>
    <row r="103" spans="1:212" ht="1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FY103" s="80" t="s">
        <v>205</v>
      </c>
      <c r="FZ103" s="79">
        <f t="shared" si="15"/>
        <v>73</v>
      </c>
      <c r="GA103" s="79"/>
      <c r="GB103" s="79"/>
      <c r="GC103" s="79"/>
      <c r="GD103" s="79"/>
      <c r="GE103" s="79"/>
      <c r="GF103" s="79"/>
      <c r="GG103" s="79"/>
      <c r="GH103" s="79"/>
      <c r="GI103" s="79"/>
      <c r="GJ103" s="79">
        <f t="shared" si="16"/>
        <v>73</v>
      </c>
      <c r="GK103" s="79">
        <f t="shared" si="17"/>
        <v>0</v>
      </c>
      <c r="GL103" s="79"/>
      <c r="GM103" s="79"/>
      <c r="GN103" s="79"/>
      <c r="GO103" s="79"/>
      <c r="GP103" s="79"/>
      <c r="GQ103" s="79"/>
      <c r="GR103" s="79"/>
      <c r="GS103" s="79"/>
      <c r="GT103" s="79"/>
      <c r="GU103" s="79"/>
      <c r="GV103" s="79"/>
      <c r="GW103" s="79"/>
      <c r="GX103" s="79"/>
      <c r="GY103" s="79"/>
      <c r="GZ103" s="79"/>
      <c r="HA103" s="79"/>
      <c r="HB103" s="79"/>
      <c r="HC103" s="79"/>
      <c r="HD103" s="79"/>
    </row>
    <row r="104" spans="1:212" ht="15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FY104" s="80" t="s">
        <v>206</v>
      </c>
      <c r="FZ104" s="79">
        <f t="shared" si="15"/>
        <v>74</v>
      </c>
      <c r="GA104" s="79"/>
      <c r="GB104" s="79"/>
      <c r="GC104" s="79"/>
      <c r="GD104" s="79"/>
      <c r="GE104" s="79"/>
      <c r="GF104" s="79"/>
      <c r="GG104" s="79"/>
      <c r="GH104" s="79"/>
      <c r="GI104" s="79"/>
      <c r="GJ104" s="79">
        <f t="shared" si="16"/>
        <v>74</v>
      </c>
      <c r="GK104" s="79">
        <f t="shared" si="17"/>
        <v>0</v>
      </c>
      <c r="GL104" s="79"/>
      <c r="GM104" s="79"/>
      <c r="GN104" s="79">
        <v>1</v>
      </c>
      <c r="GO104" s="79"/>
      <c r="GP104" s="79">
        <v>1</v>
      </c>
      <c r="GQ104" s="79"/>
      <c r="GR104" s="79"/>
      <c r="GS104" s="79"/>
      <c r="GT104" s="79"/>
      <c r="GU104" s="79"/>
      <c r="GV104" s="79"/>
      <c r="GW104" s="79"/>
      <c r="GX104" s="79"/>
      <c r="GY104" s="79"/>
      <c r="GZ104" s="79"/>
      <c r="HA104" s="79"/>
      <c r="HB104" s="79"/>
      <c r="HC104" s="79"/>
      <c r="HD104" s="79"/>
    </row>
    <row r="105" spans="1:212" ht="15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FY105" s="80" t="s">
        <v>207</v>
      </c>
      <c r="FZ105" s="79">
        <f t="shared" si="15"/>
        <v>75</v>
      </c>
      <c r="GA105" s="79"/>
      <c r="GB105" s="79"/>
      <c r="GC105" s="79"/>
      <c r="GD105" s="79"/>
      <c r="GE105" s="79"/>
      <c r="GF105" s="79"/>
      <c r="GG105" s="79"/>
      <c r="GH105" s="79"/>
      <c r="GI105" s="79"/>
      <c r="GJ105" s="79">
        <f t="shared" si="16"/>
        <v>75</v>
      </c>
      <c r="GK105" s="79">
        <f t="shared" si="17"/>
        <v>0</v>
      </c>
      <c r="GL105" s="79"/>
      <c r="GM105" s="79"/>
      <c r="GN105" s="79"/>
      <c r="GO105" s="79"/>
      <c r="GP105" s="79"/>
      <c r="GQ105" s="79"/>
      <c r="GR105" s="79"/>
      <c r="GS105" s="79"/>
      <c r="GT105" s="79"/>
      <c r="GU105" s="79"/>
      <c r="GV105" s="79"/>
      <c r="GW105" s="79"/>
      <c r="GX105" s="79"/>
      <c r="GY105" s="79"/>
      <c r="GZ105" s="79"/>
      <c r="HA105" s="79"/>
      <c r="HB105" s="79"/>
      <c r="HC105" s="79"/>
      <c r="HD105" s="79"/>
    </row>
    <row r="106" spans="1:212" ht="15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FY106" s="80" t="s">
        <v>208</v>
      </c>
      <c r="FZ106" s="79">
        <f t="shared" si="15"/>
        <v>76</v>
      </c>
      <c r="GA106" s="79"/>
      <c r="GB106" s="79"/>
      <c r="GC106" s="79"/>
      <c r="GD106" s="79"/>
      <c r="GE106" s="79"/>
      <c r="GF106" s="79"/>
      <c r="GG106" s="79"/>
      <c r="GH106" s="79"/>
      <c r="GI106" s="79"/>
      <c r="GJ106" s="79">
        <f t="shared" si="16"/>
        <v>76</v>
      </c>
      <c r="GK106" s="79">
        <f t="shared" si="17"/>
        <v>0</v>
      </c>
      <c r="GL106" s="79"/>
      <c r="GM106" s="79"/>
      <c r="GN106" s="79"/>
      <c r="GO106" s="79">
        <v>1</v>
      </c>
      <c r="GP106" s="79"/>
      <c r="GQ106" s="79"/>
      <c r="GR106" s="79"/>
      <c r="GS106" s="79"/>
      <c r="GT106" s="79"/>
      <c r="GU106" s="79"/>
      <c r="GV106" s="79"/>
      <c r="GW106" s="79"/>
      <c r="GX106" s="79"/>
      <c r="GY106" s="79"/>
      <c r="GZ106" s="79"/>
      <c r="HA106" s="79"/>
      <c r="HB106" s="79"/>
      <c r="HC106" s="79"/>
      <c r="HD106" s="79"/>
    </row>
    <row r="107" spans="1:212" ht="15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FY107" s="80" t="s">
        <v>209</v>
      </c>
      <c r="FZ107" s="79">
        <f t="shared" si="15"/>
        <v>77</v>
      </c>
      <c r="GA107" s="79"/>
      <c r="GB107" s="79"/>
      <c r="GC107" s="79"/>
      <c r="GD107" s="79"/>
      <c r="GE107" s="79"/>
      <c r="GF107" s="79"/>
      <c r="GG107" s="79"/>
      <c r="GH107" s="79"/>
      <c r="GI107" s="79"/>
      <c r="GJ107" s="79">
        <f t="shared" si="16"/>
        <v>77</v>
      </c>
      <c r="GK107" s="79">
        <f t="shared" si="17"/>
        <v>0</v>
      </c>
      <c r="GL107" s="79"/>
      <c r="GM107" s="79"/>
      <c r="GN107" s="79"/>
      <c r="GO107" s="79"/>
      <c r="GP107" s="79">
        <v>1</v>
      </c>
      <c r="GQ107" s="79"/>
      <c r="GR107" s="79"/>
      <c r="GS107" s="79"/>
      <c r="GT107" s="79"/>
      <c r="GU107" s="79"/>
      <c r="GV107" s="79"/>
      <c r="GW107" s="79"/>
      <c r="GX107" s="79"/>
      <c r="GY107" s="79"/>
      <c r="GZ107" s="79"/>
      <c r="HA107" s="79"/>
      <c r="HB107" s="79"/>
      <c r="HC107" s="79"/>
      <c r="HD107" s="79"/>
    </row>
    <row r="108" spans="1:212" ht="15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FY108" s="80" t="s">
        <v>210</v>
      </c>
      <c r="FZ108" s="79">
        <f t="shared" si="15"/>
        <v>78</v>
      </c>
      <c r="GA108" s="79"/>
      <c r="GB108" s="79"/>
      <c r="GC108" s="79"/>
      <c r="GD108" s="79"/>
      <c r="GE108" s="79"/>
      <c r="GF108" s="79"/>
      <c r="GG108" s="79"/>
      <c r="GH108" s="79"/>
      <c r="GI108" s="79"/>
      <c r="GJ108" s="79">
        <f t="shared" si="16"/>
        <v>78</v>
      </c>
      <c r="GK108" s="79">
        <f t="shared" si="17"/>
        <v>0</v>
      </c>
      <c r="GL108" s="79"/>
      <c r="GM108" s="79"/>
      <c r="GN108" s="79"/>
      <c r="GO108" s="79"/>
      <c r="GP108" s="79"/>
      <c r="GQ108" s="79"/>
      <c r="GR108" s="79"/>
      <c r="GS108" s="79"/>
      <c r="GT108" s="79"/>
      <c r="GU108" s="79"/>
      <c r="GV108" s="79"/>
      <c r="GW108" s="79"/>
      <c r="GX108" s="79"/>
      <c r="GY108" s="79"/>
      <c r="GZ108" s="79"/>
      <c r="HA108" s="79"/>
      <c r="HB108" s="79"/>
      <c r="HC108" s="79"/>
      <c r="HD108" s="79"/>
    </row>
    <row r="109" spans="1:212" ht="15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FY109" s="80" t="s">
        <v>211</v>
      </c>
      <c r="FZ109" s="79">
        <f t="shared" si="15"/>
        <v>79</v>
      </c>
      <c r="GA109" s="79"/>
      <c r="GB109" s="79"/>
      <c r="GC109" s="79"/>
      <c r="GD109" s="79"/>
      <c r="GE109" s="79"/>
      <c r="GF109" s="79"/>
      <c r="GG109" s="79"/>
      <c r="GH109" s="79"/>
      <c r="GI109" s="79"/>
      <c r="GJ109" s="79">
        <f t="shared" si="16"/>
        <v>79</v>
      </c>
      <c r="GK109" s="79">
        <f t="shared" si="17"/>
        <v>0</v>
      </c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</row>
    <row r="110" spans="1:212" ht="1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FY110" s="80" t="s">
        <v>212</v>
      </c>
      <c r="FZ110" s="79">
        <f t="shared" si="15"/>
        <v>80</v>
      </c>
      <c r="GA110" s="79"/>
      <c r="GB110" s="79"/>
      <c r="GC110" s="79"/>
      <c r="GD110" s="79"/>
      <c r="GE110" s="79"/>
      <c r="GF110" s="79"/>
      <c r="GG110" s="79"/>
      <c r="GH110" s="79"/>
      <c r="GI110" s="79"/>
      <c r="GJ110" s="79">
        <f t="shared" si="16"/>
        <v>80</v>
      </c>
      <c r="GK110" s="79">
        <f t="shared" si="17"/>
        <v>1</v>
      </c>
      <c r="GL110" s="79"/>
      <c r="GM110" s="79">
        <v>1</v>
      </c>
      <c r="GN110" s="79">
        <v>1</v>
      </c>
      <c r="GO110" s="79">
        <v>1</v>
      </c>
      <c r="GP110" s="79">
        <v>1</v>
      </c>
      <c r="GQ110" s="79"/>
      <c r="GR110" s="79"/>
      <c r="GS110" s="79"/>
      <c r="GT110" s="79"/>
      <c r="GU110" s="79"/>
      <c r="GV110" s="79"/>
      <c r="GW110" s="79"/>
      <c r="GX110" s="79"/>
      <c r="GY110" s="79"/>
      <c r="GZ110" s="79"/>
      <c r="HA110" s="79"/>
      <c r="HB110" s="79"/>
      <c r="HC110" s="79"/>
      <c r="HD110" s="79"/>
    </row>
    <row r="111" spans="1:212" ht="1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FY111" s="80" t="s">
        <v>213</v>
      </c>
      <c r="FZ111" s="79">
        <f t="shared" si="15"/>
        <v>81</v>
      </c>
      <c r="GA111" s="79"/>
      <c r="GB111" s="79"/>
      <c r="GC111" s="79"/>
      <c r="GD111" s="79"/>
      <c r="GE111" s="79"/>
      <c r="GF111" s="79"/>
      <c r="GG111" s="79"/>
      <c r="GH111" s="79"/>
      <c r="GI111" s="79"/>
      <c r="GJ111" s="79">
        <f t="shared" si="16"/>
        <v>81</v>
      </c>
      <c r="GK111" s="79">
        <f t="shared" si="17"/>
        <v>0</v>
      </c>
      <c r="GL111" s="79"/>
      <c r="GM111" s="79"/>
      <c r="GN111" s="79"/>
      <c r="GO111" s="79"/>
      <c r="GP111" s="79"/>
      <c r="GQ111" s="79"/>
      <c r="GR111" s="79"/>
      <c r="GS111" s="79"/>
      <c r="GT111" s="79"/>
      <c r="GU111" s="79"/>
      <c r="GV111" s="79"/>
      <c r="GW111" s="79"/>
      <c r="GX111" s="79"/>
      <c r="GY111" s="79"/>
      <c r="GZ111" s="79"/>
      <c r="HA111" s="79"/>
      <c r="HB111" s="79"/>
      <c r="HC111" s="79"/>
      <c r="HD111" s="79"/>
    </row>
    <row r="112" spans="1:212" ht="15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FY112" s="80" t="s">
        <v>214</v>
      </c>
      <c r="FZ112" s="79">
        <f t="shared" si="15"/>
        <v>82</v>
      </c>
      <c r="GA112" s="79"/>
      <c r="GB112" s="79"/>
      <c r="GC112" s="79"/>
      <c r="GD112" s="79"/>
      <c r="GE112" s="79"/>
      <c r="GF112" s="79"/>
      <c r="GG112" s="79"/>
      <c r="GH112" s="79"/>
      <c r="GI112" s="79"/>
      <c r="GJ112" s="79">
        <f t="shared" si="16"/>
        <v>82</v>
      </c>
      <c r="GK112" s="79">
        <f t="shared" si="17"/>
        <v>0</v>
      </c>
      <c r="GL112" s="79"/>
      <c r="GM112" s="79"/>
      <c r="GN112" s="79"/>
      <c r="GO112" s="79"/>
      <c r="GP112" s="79"/>
      <c r="GQ112" s="79"/>
      <c r="GR112" s="79"/>
      <c r="GS112" s="79"/>
      <c r="GT112" s="79"/>
      <c r="GU112" s="79"/>
      <c r="GV112" s="79"/>
      <c r="GW112" s="79"/>
      <c r="GX112" s="79"/>
      <c r="GY112" s="79"/>
      <c r="GZ112" s="79"/>
      <c r="HA112" s="79"/>
      <c r="HB112" s="79"/>
      <c r="HC112" s="79"/>
      <c r="HD112" s="79"/>
    </row>
    <row r="113" spans="1:212" ht="15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FY113" s="80" t="s">
        <v>215</v>
      </c>
      <c r="FZ113" s="79">
        <f t="shared" si="15"/>
        <v>83</v>
      </c>
      <c r="GA113" s="79"/>
      <c r="GB113" s="79"/>
      <c r="GC113" s="79"/>
      <c r="GD113" s="79"/>
      <c r="GE113" s="79"/>
      <c r="GF113" s="79"/>
      <c r="GG113" s="79"/>
      <c r="GH113" s="79"/>
      <c r="GI113" s="79"/>
      <c r="GJ113" s="79">
        <f t="shared" si="16"/>
        <v>83</v>
      </c>
      <c r="GK113" s="79">
        <f t="shared" si="17"/>
        <v>0</v>
      </c>
      <c r="GL113" s="79"/>
      <c r="GM113" s="79"/>
      <c r="GN113" s="79"/>
      <c r="GO113" s="79"/>
      <c r="GP113" s="79">
        <v>1</v>
      </c>
      <c r="GQ113" s="79"/>
      <c r="GR113" s="79"/>
      <c r="GS113" s="79"/>
      <c r="GT113" s="79"/>
      <c r="GU113" s="79"/>
      <c r="GV113" s="79"/>
      <c r="GW113" s="79"/>
      <c r="GX113" s="79"/>
      <c r="GY113" s="79"/>
      <c r="GZ113" s="79"/>
      <c r="HA113" s="79"/>
      <c r="HB113" s="79"/>
      <c r="HC113" s="79"/>
      <c r="HD113" s="79"/>
    </row>
    <row r="114" spans="1:212" ht="15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FY114" s="80" t="s">
        <v>216</v>
      </c>
      <c r="FZ114" s="79">
        <f t="shared" si="15"/>
        <v>84</v>
      </c>
      <c r="GA114" s="79"/>
      <c r="GB114" s="79"/>
      <c r="GC114" s="79"/>
      <c r="GD114" s="79"/>
      <c r="GE114" s="79"/>
      <c r="GF114" s="79"/>
      <c r="GG114" s="79"/>
      <c r="GH114" s="79"/>
      <c r="GI114" s="79"/>
      <c r="GJ114" s="79">
        <f t="shared" si="16"/>
        <v>84</v>
      </c>
      <c r="GK114" s="79">
        <f t="shared" si="17"/>
        <v>0</v>
      </c>
      <c r="GL114" s="79"/>
      <c r="GM114" s="79"/>
      <c r="GN114" s="79"/>
      <c r="GO114" s="79">
        <v>1</v>
      </c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  <c r="GZ114" s="79"/>
      <c r="HA114" s="79"/>
      <c r="HB114" s="79"/>
      <c r="HC114" s="79"/>
      <c r="HD114" s="79"/>
    </row>
    <row r="115" spans="1:212" ht="15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FY115" s="80" t="s">
        <v>217</v>
      </c>
      <c r="FZ115" s="79">
        <f t="shared" si="15"/>
        <v>85</v>
      </c>
      <c r="GA115" s="79"/>
      <c r="GB115" s="79"/>
      <c r="GC115" s="79"/>
      <c r="GD115" s="79"/>
      <c r="GE115" s="79"/>
      <c r="GF115" s="79"/>
      <c r="GG115" s="79"/>
      <c r="GH115" s="79"/>
      <c r="GI115" s="79"/>
      <c r="GJ115" s="79">
        <f t="shared" si="16"/>
        <v>85</v>
      </c>
      <c r="GK115" s="79">
        <f t="shared" si="17"/>
        <v>0</v>
      </c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</row>
    <row r="116" spans="1:212" ht="15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FY116" s="80" t="s">
        <v>218</v>
      </c>
      <c r="FZ116" s="79">
        <f t="shared" si="15"/>
        <v>86</v>
      </c>
      <c r="GA116" s="79"/>
      <c r="GB116" s="79"/>
      <c r="GC116" s="79"/>
      <c r="GD116" s="79"/>
      <c r="GE116" s="79"/>
      <c r="GF116" s="79"/>
      <c r="GG116" s="79"/>
      <c r="GH116" s="79"/>
      <c r="GI116" s="79"/>
      <c r="GJ116" s="79">
        <f t="shared" si="16"/>
        <v>86</v>
      </c>
      <c r="GK116" s="79">
        <f t="shared" si="17"/>
        <v>0</v>
      </c>
      <c r="GL116" s="79"/>
      <c r="GM116" s="79"/>
      <c r="GN116" s="79">
        <v>1</v>
      </c>
      <c r="GO116" s="79"/>
      <c r="GP116" s="79">
        <v>1</v>
      </c>
      <c r="GQ116" s="79"/>
      <c r="GR116" s="79"/>
      <c r="GS116" s="79"/>
      <c r="GT116" s="79"/>
      <c r="GU116" s="79"/>
      <c r="GV116" s="79"/>
      <c r="GW116" s="79"/>
      <c r="GX116" s="79"/>
      <c r="GY116" s="79"/>
      <c r="GZ116" s="79"/>
      <c r="HA116" s="79"/>
      <c r="HB116" s="79"/>
      <c r="HC116" s="79"/>
      <c r="HD116" s="79"/>
    </row>
    <row r="117" spans="1:212" ht="15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FY117" s="80" t="s">
        <v>219</v>
      </c>
      <c r="FZ117" s="79">
        <f t="shared" si="15"/>
        <v>87</v>
      </c>
      <c r="GA117" s="79"/>
      <c r="GB117" s="79"/>
      <c r="GC117" s="79"/>
      <c r="GD117" s="79"/>
      <c r="GE117" s="79"/>
      <c r="GF117" s="79"/>
      <c r="GG117" s="79"/>
      <c r="GH117" s="79"/>
      <c r="GI117" s="79"/>
      <c r="GJ117" s="79">
        <f t="shared" si="16"/>
        <v>87</v>
      </c>
      <c r="GK117" s="79">
        <f t="shared" si="17"/>
        <v>0</v>
      </c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</row>
    <row r="118" spans="1:212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FY118" s="80" t="s">
        <v>220</v>
      </c>
      <c r="FZ118" s="79">
        <f t="shared" si="15"/>
        <v>88</v>
      </c>
      <c r="GA118" s="79"/>
      <c r="GB118" s="79"/>
      <c r="GC118" s="79"/>
      <c r="GD118" s="79"/>
      <c r="GE118" s="79"/>
      <c r="GF118" s="79"/>
      <c r="GG118" s="79"/>
      <c r="GH118" s="79"/>
      <c r="GI118" s="79"/>
      <c r="GJ118" s="79">
        <f t="shared" si="16"/>
        <v>88</v>
      </c>
      <c r="GK118" s="79">
        <f t="shared" si="17"/>
        <v>0</v>
      </c>
      <c r="GL118" s="79"/>
      <c r="GM118" s="79"/>
      <c r="GN118" s="79"/>
      <c r="GO118" s="79">
        <v>1</v>
      </c>
      <c r="GP118" s="79"/>
      <c r="GQ118" s="79"/>
      <c r="GR118" s="79"/>
      <c r="GS118" s="79"/>
      <c r="GT118" s="79"/>
      <c r="GU118" s="79"/>
      <c r="GV118" s="79"/>
      <c r="GW118" s="79"/>
      <c r="GX118" s="79"/>
      <c r="GY118" s="79"/>
      <c r="GZ118" s="79"/>
      <c r="HA118" s="79"/>
      <c r="HB118" s="79"/>
      <c r="HC118" s="79"/>
      <c r="HD118" s="79"/>
    </row>
    <row r="119" spans="1:212" ht="15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FY119" s="80" t="s">
        <v>221</v>
      </c>
      <c r="FZ119" s="79">
        <f t="shared" si="15"/>
        <v>89</v>
      </c>
      <c r="GA119" s="79"/>
      <c r="GB119" s="79"/>
      <c r="GC119" s="79"/>
      <c r="GD119" s="79"/>
      <c r="GE119" s="79"/>
      <c r="GF119" s="79"/>
      <c r="GG119" s="79"/>
      <c r="GH119" s="79"/>
      <c r="GI119" s="79"/>
      <c r="GJ119" s="79">
        <f t="shared" si="16"/>
        <v>89</v>
      </c>
      <c r="GK119" s="79">
        <f t="shared" si="17"/>
        <v>0</v>
      </c>
      <c r="GL119" s="79"/>
      <c r="GM119" s="79"/>
      <c r="GN119" s="79"/>
      <c r="GO119" s="79"/>
      <c r="GP119" s="79">
        <v>1</v>
      </c>
      <c r="GQ119" s="79"/>
      <c r="GR119" s="79"/>
      <c r="GS119" s="79"/>
      <c r="GT119" s="79"/>
      <c r="GU119" s="79"/>
      <c r="GV119" s="79"/>
      <c r="GW119" s="79"/>
      <c r="GX119" s="79"/>
      <c r="GY119" s="79"/>
      <c r="GZ119" s="79"/>
      <c r="HA119" s="79"/>
      <c r="HB119" s="79"/>
      <c r="HC119" s="79"/>
      <c r="HD119" s="79"/>
    </row>
    <row r="120" spans="1:212" ht="15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FY120" s="80" t="s">
        <v>222</v>
      </c>
      <c r="FZ120" s="79">
        <f t="shared" si="15"/>
        <v>90</v>
      </c>
      <c r="GA120" s="79"/>
      <c r="GB120" s="79"/>
      <c r="GC120" s="79"/>
      <c r="GD120" s="79"/>
      <c r="GE120" s="79"/>
      <c r="GF120" s="79"/>
      <c r="GG120" s="79"/>
      <c r="GH120" s="79"/>
      <c r="GI120" s="79"/>
      <c r="GJ120" s="79">
        <f t="shared" si="16"/>
        <v>90</v>
      </c>
      <c r="GK120" s="79">
        <f t="shared" si="17"/>
        <v>0</v>
      </c>
      <c r="GL120" s="79"/>
      <c r="GM120" s="79"/>
      <c r="GN120" s="79"/>
      <c r="GO120" s="79"/>
      <c r="GP120" s="79"/>
      <c r="GQ120" s="79"/>
      <c r="GR120" s="79"/>
      <c r="GS120" s="79"/>
      <c r="GT120" s="79"/>
      <c r="GU120" s="79"/>
      <c r="GV120" s="79"/>
      <c r="GW120" s="79"/>
      <c r="GX120" s="79"/>
      <c r="GY120" s="79"/>
      <c r="GZ120" s="79"/>
      <c r="HA120" s="79"/>
      <c r="HB120" s="79"/>
      <c r="HC120" s="79"/>
      <c r="HD120" s="79"/>
    </row>
    <row r="121" spans="1:212" ht="15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FY121" s="80" t="s">
        <v>223</v>
      </c>
      <c r="FZ121" s="79">
        <f t="shared" si="15"/>
        <v>91</v>
      </c>
      <c r="GA121" s="79"/>
      <c r="GB121" s="79"/>
      <c r="GC121" s="79"/>
      <c r="GD121" s="79"/>
      <c r="GE121" s="79"/>
      <c r="GF121" s="79"/>
      <c r="GG121" s="79"/>
      <c r="GH121" s="79"/>
      <c r="GI121" s="79"/>
      <c r="GJ121" s="79">
        <f t="shared" si="16"/>
        <v>91</v>
      </c>
      <c r="GK121" s="79">
        <f t="shared" si="17"/>
        <v>0</v>
      </c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</row>
    <row r="122" spans="1:212" ht="15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FY122" s="80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>
        <f t="shared" si="16"/>
        <v>92</v>
      </c>
      <c r="GK122" s="79">
        <f t="shared" si="17"/>
        <v>1</v>
      </c>
      <c r="GL122" s="79"/>
      <c r="GM122" s="79">
        <v>1</v>
      </c>
      <c r="GN122" s="79">
        <v>1</v>
      </c>
      <c r="GO122" s="79">
        <v>1</v>
      </c>
      <c r="GP122" s="79">
        <v>1</v>
      </c>
      <c r="GQ122" s="79"/>
      <c r="GR122" s="79"/>
      <c r="GS122" s="79"/>
      <c r="GT122" s="79"/>
      <c r="GU122" s="79"/>
      <c r="GV122" s="79"/>
      <c r="GW122" s="79"/>
      <c r="GX122" s="79"/>
      <c r="GY122" s="79"/>
      <c r="GZ122" s="79"/>
      <c r="HA122" s="79"/>
      <c r="HB122" s="79"/>
      <c r="HC122" s="79"/>
      <c r="HD122" s="79"/>
    </row>
    <row r="123" spans="1:212" ht="1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FY123" s="80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>
        <f t="shared" si="16"/>
        <v>93</v>
      </c>
      <c r="GK123" s="79">
        <f t="shared" si="17"/>
        <v>0</v>
      </c>
      <c r="GL123" s="79"/>
      <c r="GM123" s="79"/>
      <c r="GN123" s="79"/>
      <c r="GO123" s="79"/>
      <c r="GP123" s="79"/>
      <c r="GQ123" s="79"/>
      <c r="GR123" s="79"/>
      <c r="GS123" s="79"/>
      <c r="GT123" s="79"/>
      <c r="GU123" s="79"/>
      <c r="GV123" s="79"/>
      <c r="GW123" s="79"/>
      <c r="GX123" s="79"/>
      <c r="GY123" s="79"/>
      <c r="GZ123" s="79"/>
      <c r="HA123" s="79"/>
      <c r="HB123" s="79"/>
      <c r="HC123" s="79"/>
      <c r="HD123" s="79"/>
    </row>
    <row r="124" spans="1:212" ht="15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FY124" s="80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>
        <f t="shared" si="16"/>
        <v>94</v>
      </c>
      <c r="GK124" s="79">
        <f t="shared" si="17"/>
        <v>0</v>
      </c>
      <c r="GL124" s="79"/>
      <c r="GM124" s="79"/>
      <c r="GN124" s="79"/>
      <c r="GO124" s="79"/>
      <c r="GP124" s="79"/>
      <c r="GQ124" s="79"/>
      <c r="GR124" s="79"/>
      <c r="GS124" s="79"/>
      <c r="GT124" s="79"/>
      <c r="GU124" s="79"/>
      <c r="GV124" s="79"/>
      <c r="GW124" s="79"/>
      <c r="GX124" s="79"/>
      <c r="GY124" s="79"/>
      <c r="GZ124" s="79"/>
      <c r="HA124" s="79"/>
      <c r="HB124" s="79"/>
      <c r="HC124" s="79"/>
      <c r="HD124" s="79"/>
    </row>
    <row r="125" spans="1:212" ht="1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FY125" s="80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>
        <f t="shared" si="16"/>
        <v>95</v>
      </c>
      <c r="GK125" s="79">
        <f t="shared" si="17"/>
        <v>0</v>
      </c>
      <c r="GL125" s="79"/>
      <c r="GM125" s="79"/>
      <c r="GN125" s="79"/>
      <c r="GO125" s="79"/>
      <c r="GP125" s="79">
        <v>1</v>
      </c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</row>
    <row r="126" spans="1:212" ht="15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FY126" s="80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>
        <f t="shared" si="16"/>
        <v>96</v>
      </c>
      <c r="GK126" s="79">
        <f t="shared" si="17"/>
        <v>0</v>
      </c>
      <c r="GL126" s="79"/>
      <c r="GM126" s="79"/>
      <c r="GN126" s="79"/>
      <c r="GO126" s="79">
        <v>1</v>
      </c>
      <c r="GP126" s="79"/>
      <c r="GQ126" s="79"/>
      <c r="GR126" s="79"/>
      <c r="GS126" s="79"/>
      <c r="GT126" s="79"/>
      <c r="GU126" s="79"/>
      <c r="GV126" s="79"/>
      <c r="GW126" s="79"/>
      <c r="GX126" s="79"/>
      <c r="GY126" s="79"/>
      <c r="GZ126" s="79"/>
      <c r="HA126" s="79"/>
      <c r="HB126" s="79"/>
      <c r="HC126" s="79"/>
      <c r="HD126" s="79"/>
    </row>
    <row r="127" spans="1:212" ht="15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FY127" s="80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>
        <f t="shared" si="16"/>
        <v>97</v>
      </c>
      <c r="GK127" s="79">
        <f t="shared" si="17"/>
        <v>0</v>
      </c>
      <c r="GL127" s="79"/>
      <c r="GM127" s="79"/>
      <c r="GN127" s="79"/>
      <c r="GO127" s="79"/>
      <c r="GP127" s="79"/>
      <c r="GQ127" s="79"/>
      <c r="GR127" s="79"/>
      <c r="GS127" s="79"/>
      <c r="GT127" s="79"/>
      <c r="GU127" s="79"/>
      <c r="GV127" s="79"/>
      <c r="GW127" s="79"/>
      <c r="GX127" s="79"/>
      <c r="GY127" s="79"/>
      <c r="GZ127" s="79"/>
      <c r="HA127" s="79"/>
      <c r="HB127" s="79"/>
      <c r="HC127" s="79"/>
      <c r="HD127" s="79"/>
    </row>
    <row r="128" spans="1:212" ht="15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FY128" s="80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>
        <f t="shared" si="16"/>
        <v>98</v>
      </c>
      <c r="GK128" s="79">
        <f t="shared" si="17"/>
        <v>0</v>
      </c>
      <c r="GL128" s="79"/>
      <c r="GM128" s="79"/>
      <c r="GN128" s="79">
        <v>1</v>
      </c>
      <c r="GO128" s="79"/>
      <c r="GP128" s="79">
        <v>1</v>
      </c>
      <c r="GQ128" s="79"/>
      <c r="GR128" s="79"/>
      <c r="GS128" s="79"/>
      <c r="GT128" s="79"/>
      <c r="GU128" s="79"/>
      <c r="GV128" s="79"/>
      <c r="GW128" s="79"/>
      <c r="GX128" s="79"/>
      <c r="GY128" s="79"/>
      <c r="GZ128" s="79"/>
      <c r="HA128" s="79"/>
      <c r="HB128" s="79"/>
      <c r="HC128" s="79"/>
      <c r="HD128" s="79"/>
    </row>
    <row r="129" spans="1:212" ht="15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FY129" s="80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>
        <f t="shared" si="16"/>
        <v>99</v>
      </c>
      <c r="GK129" s="79">
        <f t="shared" si="17"/>
        <v>0</v>
      </c>
      <c r="GL129" s="79"/>
      <c r="GM129" s="79"/>
      <c r="GN129" s="79"/>
      <c r="GO129" s="79"/>
      <c r="GP129" s="79"/>
      <c r="GQ129" s="79"/>
      <c r="GR129" s="79"/>
      <c r="GS129" s="79"/>
      <c r="GT129" s="79"/>
      <c r="GU129" s="79"/>
      <c r="GV129" s="79"/>
      <c r="GW129" s="79"/>
      <c r="GX129" s="79"/>
      <c r="GY129" s="79"/>
      <c r="GZ129" s="79"/>
      <c r="HA129" s="79"/>
      <c r="HB129" s="79"/>
      <c r="HC129" s="79"/>
      <c r="HD129" s="79"/>
    </row>
    <row r="130" spans="1:212" ht="15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FY130" s="80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>
        <f t="shared" si="16"/>
        <v>100</v>
      </c>
      <c r="GK130" s="79">
        <f t="shared" si="17"/>
        <v>0</v>
      </c>
      <c r="GL130" s="79"/>
      <c r="GM130" s="79"/>
      <c r="GN130" s="79"/>
      <c r="GO130" s="79">
        <v>1</v>
      </c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</row>
    <row r="131" spans="1:212" ht="15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FY131" s="80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>
        <f t="shared" si="16"/>
        <v>101</v>
      </c>
      <c r="GK131" s="79">
        <f t="shared" si="17"/>
        <v>0</v>
      </c>
      <c r="GL131" s="79"/>
      <c r="GM131" s="79"/>
      <c r="GN131" s="79"/>
      <c r="GO131" s="79"/>
      <c r="GP131" s="79">
        <v>1</v>
      </c>
      <c r="GQ131" s="79"/>
      <c r="GR131" s="79"/>
      <c r="GS131" s="79"/>
      <c r="GT131" s="79"/>
      <c r="GU131" s="79"/>
      <c r="GV131" s="79"/>
      <c r="GW131" s="79"/>
      <c r="GX131" s="79"/>
      <c r="GY131" s="79"/>
      <c r="GZ131" s="79"/>
      <c r="HA131" s="79"/>
      <c r="HB131" s="79"/>
      <c r="HC131" s="79"/>
      <c r="HD131" s="79"/>
    </row>
    <row r="132" spans="1:212" ht="1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FY132" s="80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>
        <f aca="true" t="shared" si="18" ref="GJ132:GJ173">+GJ131+1</f>
        <v>102</v>
      </c>
      <c r="GK132" s="79">
        <f t="shared" si="17"/>
        <v>0</v>
      </c>
      <c r="GL132" s="79"/>
      <c r="GM132" s="79"/>
      <c r="GN132" s="79"/>
      <c r="GO132" s="79"/>
      <c r="GP132" s="79"/>
      <c r="GQ132" s="79"/>
      <c r="GR132" s="79"/>
      <c r="GS132" s="79"/>
      <c r="GT132" s="79"/>
      <c r="GU132" s="79"/>
      <c r="GV132" s="79"/>
      <c r="GW132" s="79"/>
      <c r="GX132" s="79"/>
      <c r="GY132" s="79"/>
      <c r="GZ132" s="79"/>
      <c r="HA132" s="79"/>
      <c r="HB132" s="79"/>
      <c r="HC132" s="79"/>
      <c r="HD132" s="79"/>
    </row>
    <row r="133" spans="1:212" ht="15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FY133" s="80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>
        <f t="shared" si="18"/>
        <v>103</v>
      </c>
      <c r="GK133" s="79">
        <f aca="true" t="shared" si="19" ref="GK133:GK173">+IF($C$8=$GM$1,GM133,IF($C$8=$GN$1,GN133,IF($C$8=$GO$1,GO133,IF($C$8=$GP$1,GP133,0))))</f>
        <v>0</v>
      </c>
      <c r="GL133" s="79"/>
      <c r="GM133" s="79"/>
      <c r="GN133" s="79"/>
      <c r="GO133" s="79"/>
      <c r="GP133" s="79"/>
      <c r="GQ133" s="79"/>
      <c r="GR133" s="79"/>
      <c r="GS133" s="79"/>
      <c r="GT133" s="79"/>
      <c r="GU133" s="79"/>
      <c r="GV133" s="79"/>
      <c r="GW133" s="79"/>
      <c r="GX133" s="79"/>
      <c r="GY133" s="79"/>
      <c r="GZ133" s="79"/>
      <c r="HA133" s="79"/>
      <c r="HB133" s="79"/>
      <c r="HC133" s="79"/>
      <c r="HD133" s="79"/>
    </row>
    <row r="134" spans="1:212" ht="15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FY134" s="80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>
        <f t="shared" si="18"/>
        <v>104</v>
      </c>
      <c r="GK134" s="79">
        <f t="shared" si="19"/>
        <v>1</v>
      </c>
      <c r="GL134" s="79"/>
      <c r="GM134" s="79">
        <v>1</v>
      </c>
      <c r="GN134" s="79">
        <v>1</v>
      </c>
      <c r="GO134" s="79">
        <v>1</v>
      </c>
      <c r="GP134" s="79">
        <v>1</v>
      </c>
      <c r="GQ134" s="79"/>
      <c r="GR134" s="79"/>
      <c r="GS134" s="79"/>
      <c r="GT134" s="79"/>
      <c r="GU134" s="79"/>
      <c r="GV134" s="79"/>
      <c r="GW134" s="79"/>
      <c r="GX134" s="79"/>
      <c r="GY134" s="79"/>
      <c r="GZ134" s="79"/>
      <c r="HA134" s="79"/>
      <c r="HB134" s="79"/>
      <c r="HC134" s="79"/>
      <c r="HD134" s="79"/>
    </row>
    <row r="135" spans="1:212" ht="15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FY135" s="80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>
        <f t="shared" si="18"/>
        <v>105</v>
      </c>
      <c r="GK135" s="79">
        <f t="shared" si="19"/>
        <v>0</v>
      </c>
      <c r="GL135" s="79"/>
      <c r="GM135" s="79"/>
      <c r="GN135" s="79"/>
      <c r="GO135" s="79"/>
      <c r="GP135" s="79"/>
      <c r="GQ135" s="79"/>
      <c r="GR135" s="79"/>
      <c r="GS135" s="79"/>
      <c r="GT135" s="79"/>
      <c r="GU135" s="79"/>
      <c r="GV135" s="79"/>
      <c r="GW135" s="79"/>
      <c r="GX135" s="79"/>
      <c r="GY135" s="79"/>
      <c r="GZ135" s="79"/>
      <c r="HA135" s="79"/>
      <c r="HB135" s="79"/>
      <c r="HC135" s="79"/>
      <c r="HD135" s="79"/>
    </row>
    <row r="136" spans="1:212" ht="15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FY136" s="80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>
        <f t="shared" si="18"/>
        <v>106</v>
      </c>
      <c r="GK136" s="79">
        <f t="shared" si="19"/>
        <v>0</v>
      </c>
      <c r="GL136" s="79"/>
      <c r="GM136" s="79"/>
      <c r="GN136" s="79"/>
      <c r="GO136" s="79"/>
      <c r="GP136" s="79"/>
      <c r="GQ136" s="79"/>
      <c r="GR136" s="79"/>
      <c r="GS136" s="79"/>
      <c r="GT136" s="79"/>
      <c r="GU136" s="79"/>
      <c r="GV136" s="79"/>
      <c r="GW136" s="79"/>
      <c r="GX136" s="79"/>
      <c r="GY136" s="79"/>
      <c r="GZ136" s="79"/>
      <c r="HA136" s="79"/>
      <c r="HB136" s="79"/>
      <c r="HC136" s="79"/>
      <c r="HD136" s="79"/>
    </row>
    <row r="137" spans="1:212" ht="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FY137" s="80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>
        <f t="shared" si="18"/>
        <v>107</v>
      </c>
      <c r="GK137" s="79">
        <f t="shared" si="19"/>
        <v>0</v>
      </c>
      <c r="GL137" s="79"/>
      <c r="GM137" s="79"/>
      <c r="GN137" s="79"/>
      <c r="GO137" s="79"/>
      <c r="GP137" s="79">
        <v>1</v>
      </c>
      <c r="GQ137" s="79"/>
      <c r="GR137" s="79"/>
      <c r="GS137" s="79"/>
      <c r="GT137" s="79"/>
      <c r="GU137" s="79"/>
      <c r="GV137" s="79"/>
      <c r="GW137" s="79"/>
      <c r="GX137" s="79"/>
      <c r="GY137" s="79"/>
      <c r="GZ137" s="79"/>
      <c r="HA137" s="79"/>
      <c r="HB137" s="79"/>
      <c r="HC137" s="79"/>
      <c r="HD137" s="79"/>
    </row>
    <row r="138" spans="1:212" ht="15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FY138" s="80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>
        <f t="shared" si="18"/>
        <v>108</v>
      </c>
      <c r="GK138" s="79">
        <f t="shared" si="19"/>
        <v>0</v>
      </c>
      <c r="GL138" s="79"/>
      <c r="GM138" s="79"/>
      <c r="GN138" s="79"/>
      <c r="GO138" s="79">
        <v>1</v>
      </c>
      <c r="GP138" s="79"/>
      <c r="GQ138" s="79"/>
      <c r="GR138" s="79"/>
      <c r="GS138" s="79"/>
      <c r="GT138" s="79"/>
      <c r="GU138" s="79"/>
      <c r="GV138" s="79"/>
      <c r="GW138" s="79"/>
      <c r="GX138" s="79"/>
      <c r="GY138" s="79"/>
      <c r="GZ138" s="79"/>
      <c r="HA138" s="79"/>
      <c r="HB138" s="79"/>
      <c r="HC138" s="79"/>
      <c r="HD138" s="79"/>
    </row>
    <row r="139" spans="1:212" ht="15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FY139" s="80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>
        <f t="shared" si="18"/>
        <v>109</v>
      </c>
      <c r="GK139" s="79">
        <f t="shared" si="19"/>
        <v>0</v>
      </c>
      <c r="GL139" s="79"/>
      <c r="GM139" s="79"/>
      <c r="GN139" s="79"/>
      <c r="GO139" s="79"/>
      <c r="GP139" s="79"/>
      <c r="GQ139" s="79"/>
      <c r="GR139" s="79"/>
      <c r="GS139" s="79"/>
      <c r="GT139" s="79"/>
      <c r="GU139" s="79"/>
      <c r="GV139" s="79"/>
      <c r="GW139" s="79"/>
      <c r="GX139" s="79"/>
      <c r="GY139" s="79"/>
      <c r="GZ139" s="79"/>
      <c r="HA139" s="79"/>
      <c r="HB139" s="79"/>
      <c r="HC139" s="79"/>
      <c r="HD139" s="79"/>
    </row>
    <row r="140" spans="1:212" ht="1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FY140" s="80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>
        <f t="shared" si="18"/>
        <v>110</v>
      </c>
      <c r="GK140" s="79">
        <f t="shared" si="19"/>
        <v>0</v>
      </c>
      <c r="GL140" s="79"/>
      <c r="GM140" s="79"/>
      <c r="GN140" s="79">
        <v>1</v>
      </c>
      <c r="GO140" s="79"/>
      <c r="GP140" s="79">
        <v>1</v>
      </c>
      <c r="GQ140" s="79"/>
      <c r="GR140" s="79"/>
      <c r="GS140" s="79"/>
      <c r="GT140" s="79"/>
      <c r="GU140" s="79"/>
      <c r="GV140" s="79"/>
      <c r="GW140" s="79"/>
      <c r="GX140" s="79"/>
      <c r="GY140" s="79"/>
      <c r="GZ140" s="79"/>
      <c r="HA140" s="79"/>
      <c r="HB140" s="79"/>
      <c r="HC140" s="79"/>
      <c r="HD140" s="79"/>
    </row>
    <row r="141" spans="1:212" ht="15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FY141" s="80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>
        <f t="shared" si="18"/>
        <v>111</v>
      </c>
      <c r="GK141" s="79">
        <f t="shared" si="19"/>
        <v>0</v>
      </c>
      <c r="GL141" s="79"/>
      <c r="GM141" s="79"/>
      <c r="GN141" s="79"/>
      <c r="GO141" s="79"/>
      <c r="GP141" s="79"/>
      <c r="GQ141" s="79"/>
      <c r="GR141" s="79"/>
      <c r="GS141" s="79"/>
      <c r="GT141" s="79"/>
      <c r="GU141" s="79"/>
      <c r="GV141" s="79"/>
      <c r="GW141" s="79"/>
      <c r="GX141" s="79"/>
      <c r="GY141" s="79"/>
      <c r="GZ141" s="79"/>
      <c r="HA141" s="79"/>
      <c r="HB141" s="79"/>
      <c r="HC141" s="79"/>
      <c r="HD141" s="79"/>
    </row>
    <row r="142" spans="1:212" ht="15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FY142" s="80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>
        <f t="shared" si="18"/>
        <v>112</v>
      </c>
      <c r="GK142" s="79">
        <f t="shared" si="19"/>
        <v>0</v>
      </c>
      <c r="GL142" s="79"/>
      <c r="GM142" s="79"/>
      <c r="GN142" s="79"/>
      <c r="GO142" s="79">
        <v>1</v>
      </c>
      <c r="GP142" s="79"/>
      <c r="GQ142" s="79"/>
      <c r="GR142" s="79"/>
      <c r="GS142" s="79"/>
      <c r="GT142" s="79"/>
      <c r="GU142" s="79"/>
      <c r="GV142" s="79"/>
      <c r="GW142" s="79"/>
      <c r="GX142" s="79"/>
      <c r="GY142" s="79"/>
      <c r="GZ142" s="79"/>
      <c r="HA142" s="79"/>
      <c r="HB142" s="79"/>
      <c r="HC142" s="79"/>
      <c r="HD142" s="79"/>
    </row>
    <row r="143" spans="1:212" ht="15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FY143" s="80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>
        <f t="shared" si="18"/>
        <v>113</v>
      </c>
      <c r="GK143" s="79">
        <f t="shared" si="19"/>
        <v>0</v>
      </c>
      <c r="GL143" s="79"/>
      <c r="GM143" s="79"/>
      <c r="GN143" s="79"/>
      <c r="GO143" s="79"/>
      <c r="GP143" s="79">
        <v>1</v>
      </c>
      <c r="GQ143" s="79"/>
      <c r="GR143" s="79"/>
      <c r="GS143" s="79"/>
      <c r="GT143" s="79"/>
      <c r="GU143" s="79"/>
      <c r="GV143" s="79"/>
      <c r="GW143" s="79"/>
      <c r="GX143" s="79"/>
      <c r="GY143" s="79"/>
      <c r="GZ143" s="79"/>
      <c r="HA143" s="79"/>
      <c r="HB143" s="79"/>
      <c r="HC143" s="79"/>
      <c r="HD143" s="79"/>
    </row>
    <row r="144" spans="1:212" ht="15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FY144" s="80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>
        <f t="shared" si="18"/>
        <v>114</v>
      </c>
      <c r="GK144" s="79">
        <f t="shared" si="19"/>
        <v>0</v>
      </c>
      <c r="GL144" s="79"/>
      <c r="GM144" s="79"/>
      <c r="GN144" s="79"/>
      <c r="GO144" s="79"/>
      <c r="GP144" s="79"/>
      <c r="GQ144" s="79"/>
      <c r="GR144" s="79"/>
      <c r="GS144" s="79"/>
      <c r="GT144" s="79"/>
      <c r="GU144" s="79"/>
      <c r="GV144" s="79"/>
      <c r="GW144" s="79"/>
      <c r="GX144" s="79"/>
      <c r="GY144" s="79"/>
      <c r="GZ144" s="79"/>
      <c r="HA144" s="79"/>
      <c r="HB144" s="79"/>
      <c r="HC144" s="79"/>
      <c r="HD144" s="79"/>
    </row>
    <row r="145" spans="1:212" ht="1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FY145" s="80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>
        <f t="shared" si="18"/>
        <v>115</v>
      </c>
      <c r="GK145" s="79">
        <f t="shared" si="19"/>
        <v>0</v>
      </c>
      <c r="GL145" s="79"/>
      <c r="GM145" s="79"/>
      <c r="GN145" s="79"/>
      <c r="GO145" s="79"/>
      <c r="GP145" s="79"/>
      <c r="GQ145" s="79"/>
      <c r="GR145" s="79"/>
      <c r="GS145" s="79"/>
      <c r="GT145" s="79"/>
      <c r="GU145" s="79"/>
      <c r="GV145" s="79"/>
      <c r="GW145" s="79"/>
      <c r="GX145" s="79"/>
      <c r="GY145" s="79"/>
      <c r="GZ145" s="79"/>
      <c r="HA145" s="79"/>
      <c r="HB145" s="79"/>
      <c r="HC145" s="79"/>
      <c r="HD145" s="79"/>
    </row>
    <row r="146" spans="1:212" ht="1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FY146" s="80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>
        <f t="shared" si="18"/>
        <v>116</v>
      </c>
      <c r="GK146" s="79">
        <f t="shared" si="19"/>
        <v>1</v>
      </c>
      <c r="GL146" s="79"/>
      <c r="GM146" s="79">
        <v>1</v>
      </c>
      <c r="GN146" s="79">
        <v>1</v>
      </c>
      <c r="GO146" s="79">
        <v>1</v>
      </c>
      <c r="GP146" s="79">
        <v>1</v>
      </c>
      <c r="GQ146" s="79"/>
      <c r="GR146" s="79"/>
      <c r="GS146" s="79"/>
      <c r="GT146" s="79"/>
      <c r="GU146" s="79"/>
      <c r="GV146" s="79"/>
      <c r="GW146" s="79"/>
      <c r="GX146" s="79"/>
      <c r="GY146" s="79"/>
      <c r="GZ146" s="79"/>
      <c r="HA146" s="79"/>
      <c r="HB146" s="79"/>
      <c r="HC146" s="79"/>
      <c r="HD146" s="79"/>
    </row>
    <row r="147" spans="1:212" ht="1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FY147" s="80"/>
      <c r="FZ147" s="79"/>
      <c r="GA147" s="79"/>
      <c r="GB147" s="79"/>
      <c r="GC147" s="79"/>
      <c r="GD147" s="79"/>
      <c r="GE147" s="79"/>
      <c r="GF147" s="79"/>
      <c r="GG147" s="79"/>
      <c r="GH147" s="79"/>
      <c r="GI147" s="79"/>
      <c r="GJ147" s="79">
        <f t="shared" si="18"/>
        <v>117</v>
      </c>
      <c r="GK147" s="79">
        <f t="shared" si="19"/>
        <v>0</v>
      </c>
      <c r="GL147" s="79"/>
      <c r="GM147" s="79"/>
      <c r="GN147" s="79"/>
      <c r="GO147" s="79"/>
      <c r="GP147" s="79"/>
      <c r="GQ147" s="79"/>
      <c r="GR147" s="79"/>
      <c r="GS147" s="79"/>
      <c r="GT147" s="79"/>
      <c r="GU147" s="79"/>
      <c r="GV147" s="79"/>
      <c r="GW147" s="79"/>
      <c r="GX147" s="79"/>
      <c r="GY147" s="79"/>
      <c r="GZ147" s="79"/>
      <c r="HA147" s="79"/>
      <c r="HB147" s="79"/>
      <c r="HC147" s="79"/>
      <c r="HD147" s="79"/>
    </row>
    <row r="148" spans="1:212" ht="1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  <c r="CZ148" s="58"/>
      <c r="DA148" s="58"/>
      <c r="DB148" s="58"/>
      <c r="DC148" s="58"/>
      <c r="DD148" s="58"/>
      <c r="DE148" s="58"/>
      <c r="DF148" s="58"/>
      <c r="DG148" s="58"/>
      <c r="DH148" s="58"/>
      <c r="DI148" s="58"/>
      <c r="DJ148" s="58"/>
      <c r="DK148" s="58"/>
      <c r="DL148" s="58"/>
      <c r="DM148" s="58"/>
      <c r="DN148" s="58"/>
      <c r="DO148" s="58"/>
      <c r="DP148" s="58"/>
      <c r="DQ148" s="58"/>
      <c r="DR148" s="58"/>
      <c r="DS148" s="58"/>
      <c r="FY148" s="80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>
        <f t="shared" si="18"/>
        <v>118</v>
      </c>
      <c r="GK148" s="79">
        <f t="shared" si="19"/>
        <v>0</v>
      </c>
      <c r="GL148" s="79"/>
      <c r="GM148" s="79"/>
      <c r="GN148" s="79"/>
      <c r="GO148" s="79"/>
      <c r="GP148" s="79"/>
      <c r="GQ148" s="79"/>
      <c r="GR148" s="79"/>
      <c r="GS148" s="79"/>
      <c r="GT148" s="79"/>
      <c r="GU148" s="79"/>
      <c r="GV148" s="79"/>
      <c r="GW148" s="79"/>
      <c r="GX148" s="79"/>
      <c r="GY148" s="79"/>
      <c r="GZ148" s="79"/>
      <c r="HA148" s="79"/>
      <c r="HB148" s="79"/>
      <c r="HC148" s="79"/>
      <c r="HD148" s="79"/>
    </row>
    <row r="149" spans="1:212" ht="1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  <c r="CZ149" s="58"/>
      <c r="DA149" s="58"/>
      <c r="DB149" s="58"/>
      <c r="DC149" s="58"/>
      <c r="DD149" s="58"/>
      <c r="DE149" s="58"/>
      <c r="DF149" s="58"/>
      <c r="DG149" s="58"/>
      <c r="DH149" s="58"/>
      <c r="DI149" s="58"/>
      <c r="DJ149" s="58"/>
      <c r="DK149" s="58"/>
      <c r="DL149" s="58"/>
      <c r="DM149" s="58"/>
      <c r="DN149" s="58"/>
      <c r="DO149" s="58"/>
      <c r="DP149" s="58"/>
      <c r="DQ149" s="58"/>
      <c r="DR149" s="58"/>
      <c r="DS149" s="58"/>
      <c r="FY149" s="80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>
        <f t="shared" si="18"/>
        <v>119</v>
      </c>
      <c r="GK149" s="79">
        <f t="shared" si="19"/>
        <v>0</v>
      </c>
      <c r="GL149" s="79"/>
      <c r="GM149" s="79"/>
      <c r="GN149" s="79"/>
      <c r="GO149" s="79"/>
      <c r="GP149" s="79">
        <v>1</v>
      </c>
      <c r="GQ149" s="79"/>
      <c r="GR149" s="79"/>
      <c r="GS149" s="79"/>
      <c r="GT149" s="79"/>
      <c r="GU149" s="79"/>
      <c r="GV149" s="79"/>
      <c r="GW149" s="79"/>
      <c r="GX149" s="79"/>
      <c r="GY149" s="79"/>
      <c r="GZ149" s="79"/>
      <c r="HA149" s="79"/>
      <c r="HB149" s="79"/>
      <c r="HC149" s="79"/>
      <c r="HD149" s="79"/>
    </row>
    <row r="150" spans="1:212" ht="1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  <c r="CZ150" s="58"/>
      <c r="DA150" s="58"/>
      <c r="DB150" s="58"/>
      <c r="DC150" s="58"/>
      <c r="DD150" s="58"/>
      <c r="DE150" s="58"/>
      <c r="DF150" s="58"/>
      <c r="DG150" s="58"/>
      <c r="DH150" s="58"/>
      <c r="DI150" s="58"/>
      <c r="DJ150" s="58"/>
      <c r="DK150" s="58"/>
      <c r="DL150" s="58"/>
      <c r="DM150" s="58"/>
      <c r="DN150" s="58"/>
      <c r="DO150" s="58"/>
      <c r="DP150" s="58"/>
      <c r="DQ150" s="58"/>
      <c r="DR150" s="58"/>
      <c r="DS150" s="58"/>
      <c r="FY150" s="80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>
        <f t="shared" si="18"/>
        <v>120</v>
      </c>
      <c r="GK150" s="79">
        <f t="shared" si="19"/>
        <v>0</v>
      </c>
      <c r="GL150" s="79"/>
      <c r="GM150" s="79"/>
      <c r="GN150" s="79"/>
      <c r="GO150" s="79">
        <v>1</v>
      </c>
      <c r="GP150" s="79"/>
      <c r="GQ150" s="79"/>
      <c r="GR150" s="79"/>
      <c r="GS150" s="79"/>
      <c r="GT150" s="79"/>
      <c r="GU150" s="79"/>
      <c r="GV150" s="79"/>
      <c r="GW150" s="79"/>
      <c r="GX150" s="79"/>
      <c r="GY150" s="79"/>
      <c r="GZ150" s="79"/>
      <c r="HA150" s="79"/>
      <c r="HB150" s="79"/>
      <c r="HC150" s="79"/>
      <c r="HD150" s="79"/>
    </row>
    <row r="151" spans="1:212" ht="1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58"/>
      <c r="CF151" s="58"/>
      <c r="CG151" s="58"/>
      <c r="CH151" s="58"/>
      <c r="CI151" s="58"/>
      <c r="CJ151" s="58"/>
      <c r="CK151" s="58"/>
      <c r="CL151" s="58"/>
      <c r="CM151" s="58"/>
      <c r="CN151" s="58"/>
      <c r="CO151" s="58"/>
      <c r="CP151" s="58"/>
      <c r="CQ151" s="58"/>
      <c r="CR151" s="58"/>
      <c r="CS151" s="58"/>
      <c r="CT151" s="58"/>
      <c r="CU151" s="58"/>
      <c r="CV151" s="58"/>
      <c r="CW151" s="58"/>
      <c r="CX151" s="58"/>
      <c r="CY151" s="58"/>
      <c r="CZ151" s="58"/>
      <c r="DA151" s="58"/>
      <c r="DB151" s="58"/>
      <c r="DC151" s="58"/>
      <c r="DD151" s="58"/>
      <c r="DE151" s="58"/>
      <c r="DF151" s="58"/>
      <c r="DG151" s="58"/>
      <c r="DH151" s="58"/>
      <c r="DI151" s="58"/>
      <c r="DJ151" s="58"/>
      <c r="DK151" s="58"/>
      <c r="DL151" s="58"/>
      <c r="DM151" s="58"/>
      <c r="DN151" s="58"/>
      <c r="DO151" s="58"/>
      <c r="DP151" s="58"/>
      <c r="DQ151" s="58"/>
      <c r="DR151" s="58"/>
      <c r="DS151" s="58"/>
      <c r="FY151" s="80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>
        <f t="shared" si="18"/>
        <v>121</v>
      </c>
      <c r="GK151" s="79">
        <f t="shared" si="19"/>
        <v>0</v>
      </c>
      <c r="GL151" s="79"/>
      <c r="GM151" s="79"/>
      <c r="GN151" s="79"/>
      <c r="GO151" s="79"/>
      <c r="GP151" s="79"/>
      <c r="GQ151" s="79"/>
      <c r="GR151" s="79"/>
      <c r="GS151" s="79"/>
      <c r="GT151" s="79"/>
      <c r="GU151" s="79"/>
      <c r="GV151" s="79"/>
      <c r="GW151" s="79"/>
      <c r="GX151" s="79"/>
      <c r="GY151" s="79"/>
      <c r="GZ151" s="79"/>
      <c r="HA151" s="79"/>
      <c r="HB151" s="79"/>
      <c r="HC151" s="79"/>
      <c r="HD151" s="79"/>
    </row>
    <row r="152" spans="1:212" ht="1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58"/>
      <c r="CF152" s="58"/>
      <c r="CG152" s="58"/>
      <c r="CH152" s="58"/>
      <c r="CI152" s="58"/>
      <c r="CJ152" s="58"/>
      <c r="CK152" s="58"/>
      <c r="CL152" s="58"/>
      <c r="CM152" s="58"/>
      <c r="CN152" s="58"/>
      <c r="CO152" s="58"/>
      <c r="CP152" s="58"/>
      <c r="CQ152" s="58"/>
      <c r="CR152" s="58"/>
      <c r="CS152" s="58"/>
      <c r="CT152" s="58"/>
      <c r="CU152" s="58"/>
      <c r="CV152" s="58"/>
      <c r="CW152" s="58"/>
      <c r="CX152" s="58"/>
      <c r="CY152" s="58"/>
      <c r="CZ152" s="58"/>
      <c r="DA152" s="58"/>
      <c r="DB152" s="58"/>
      <c r="DC152" s="58"/>
      <c r="DD152" s="58"/>
      <c r="DE152" s="58"/>
      <c r="DF152" s="58"/>
      <c r="DG152" s="58"/>
      <c r="DH152" s="58"/>
      <c r="DI152" s="58"/>
      <c r="DJ152" s="58"/>
      <c r="DK152" s="58"/>
      <c r="DL152" s="58"/>
      <c r="DM152" s="58"/>
      <c r="DN152" s="58"/>
      <c r="DO152" s="58"/>
      <c r="DP152" s="58"/>
      <c r="DQ152" s="58"/>
      <c r="DR152" s="58"/>
      <c r="DS152" s="58"/>
      <c r="FY152" s="80"/>
      <c r="FZ152" s="79"/>
      <c r="GA152" s="79"/>
      <c r="GB152" s="79"/>
      <c r="GC152" s="79"/>
      <c r="GD152" s="79"/>
      <c r="GE152" s="79"/>
      <c r="GF152" s="79"/>
      <c r="GG152" s="79"/>
      <c r="GH152" s="79"/>
      <c r="GI152" s="79"/>
      <c r="GJ152" s="79">
        <f t="shared" si="18"/>
        <v>122</v>
      </c>
      <c r="GK152" s="79">
        <f t="shared" si="19"/>
        <v>0</v>
      </c>
      <c r="GL152" s="79"/>
      <c r="GM152" s="79"/>
      <c r="GN152" s="79">
        <v>1</v>
      </c>
      <c r="GO152" s="79"/>
      <c r="GP152" s="79">
        <v>1</v>
      </c>
      <c r="GQ152" s="79"/>
      <c r="GR152" s="79"/>
      <c r="GS152" s="79"/>
      <c r="GT152" s="79"/>
      <c r="GU152" s="79"/>
      <c r="GV152" s="79"/>
      <c r="GW152" s="79"/>
      <c r="GX152" s="79"/>
      <c r="GY152" s="79"/>
      <c r="GZ152" s="79"/>
      <c r="HA152" s="79"/>
      <c r="HB152" s="79"/>
      <c r="HC152" s="79"/>
      <c r="HD152" s="79"/>
    </row>
    <row r="153" spans="1:212" ht="1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58"/>
      <c r="CF153" s="58"/>
      <c r="CG153" s="58"/>
      <c r="CH153" s="58"/>
      <c r="CI153" s="58"/>
      <c r="CJ153" s="58"/>
      <c r="CK153" s="58"/>
      <c r="CL153" s="58"/>
      <c r="CM153" s="58"/>
      <c r="CN153" s="58"/>
      <c r="CO153" s="58"/>
      <c r="CP153" s="58"/>
      <c r="CQ153" s="58"/>
      <c r="CR153" s="58"/>
      <c r="CS153" s="58"/>
      <c r="CT153" s="58"/>
      <c r="CU153" s="58"/>
      <c r="CV153" s="58"/>
      <c r="CW153" s="58"/>
      <c r="CX153" s="58"/>
      <c r="CY153" s="58"/>
      <c r="CZ153" s="58"/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  <c r="FY153" s="80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>
        <f t="shared" si="18"/>
        <v>123</v>
      </c>
      <c r="GK153" s="79">
        <f t="shared" si="19"/>
        <v>0</v>
      </c>
      <c r="GL153" s="79"/>
      <c r="GM153" s="79"/>
      <c r="GN153" s="79"/>
      <c r="GO153" s="79"/>
      <c r="GP153" s="79"/>
      <c r="GQ153" s="79"/>
      <c r="GR153" s="79"/>
      <c r="GS153" s="79"/>
      <c r="GT153" s="79"/>
      <c r="GU153" s="79"/>
      <c r="GV153" s="79"/>
      <c r="GW153" s="79"/>
      <c r="GX153" s="79"/>
      <c r="GY153" s="79"/>
      <c r="GZ153" s="79"/>
      <c r="HA153" s="79"/>
      <c r="HB153" s="79"/>
      <c r="HC153" s="79"/>
      <c r="HD153" s="79"/>
    </row>
    <row r="154" spans="1:212" ht="1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FY154" s="80"/>
      <c r="FZ154" s="79"/>
      <c r="GA154" s="79"/>
      <c r="GB154" s="79"/>
      <c r="GC154" s="79"/>
      <c r="GD154" s="79"/>
      <c r="GE154" s="79"/>
      <c r="GF154" s="79"/>
      <c r="GG154" s="79"/>
      <c r="GH154" s="79"/>
      <c r="GI154" s="79"/>
      <c r="GJ154" s="79">
        <f t="shared" si="18"/>
        <v>124</v>
      </c>
      <c r="GK154" s="79">
        <f t="shared" si="19"/>
        <v>0</v>
      </c>
      <c r="GL154" s="79"/>
      <c r="GM154" s="79"/>
      <c r="GN154" s="79"/>
      <c r="GO154" s="79">
        <v>1</v>
      </c>
      <c r="GP154" s="79"/>
      <c r="GQ154" s="79"/>
      <c r="GR154" s="79"/>
      <c r="GS154" s="79"/>
      <c r="GT154" s="79"/>
      <c r="GU154" s="79"/>
      <c r="GV154" s="79"/>
      <c r="GW154" s="79"/>
      <c r="GX154" s="79"/>
      <c r="GY154" s="79"/>
      <c r="GZ154" s="79"/>
      <c r="HA154" s="79"/>
      <c r="HB154" s="79"/>
      <c r="HC154" s="79"/>
      <c r="HD154" s="79"/>
    </row>
    <row r="155" spans="1:212" ht="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58"/>
      <c r="CA155" s="58"/>
      <c r="CB155" s="58"/>
      <c r="CC155" s="58"/>
      <c r="CD155" s="58"/>
      <c r="CE155" s="58"/>
      <c r="CF155" s="58"/>
      <c r="CG155" s="58"/>
      <c r="CH155" s="58"/>
      <c r="CI155" s="58"/>
      <c r="CJ155" s="58"/>
      <c r="CK155" s="58"/>
      <c r="CL155" s="58"/>
      <c r="CM155" s="58"/>
      <c r="CN155" s="58"/>
      <c r="CO155" s="58"/>
      <c r="CP155" s="58"/>
      <c r="CQ155" s="58"/>
      <c r="CR155" s="58"/>
      <c r="CS155" s="58"/>
      <c r="CT155" s="58"/>
      <c r="CU155" s="58"/>
      <c r="CV155" s="58"/>
      <c r="CW155" s="58"/>
      <c r="CX155" s="58"/>
      <c r="CY155" s="58"/>
      <c r="CZ155" s="58"/>
      <c r="DA155" s="58"/>
      <c r="DB155" s="58"/>
      <c r="DC155" s="58"/>
      <c r="DD155" s="58"/>
      <c r="DE155" s="58"/>
      <c r="DF155" s="58"/>
      <c r="DG155" s="58"/>
      <c r="DH155" s="58"/>
      <c r="DI155" s="58"/>
      <c r="DJ155" s="58"/>
      <c r="DK155" s="58"/>
      <c r="DL155" s="58"/>
      <c r="DM155" s="58"/>
      <c r="DN155" s="58"/>
      <c r="DO155" s="58"/>
      <c r="DP155" s="58"/>
      <c r="DQ155" s="58"/>
      <c r="DR155" s="58"/>
      <c r="DS155" s="58"/>
      <c r="FY155" s="80"/>
      <c r="FZ155" s="79"/>
      <c r="GA155" s="79"/>
      <c r="GB155" s="79"/>
      <c r="GC155" s="79"/>
      <c r="GD155" s="79"/>
      <c r="GE155" s="79"/>
      <c r="GF155" s="79"/>
      <c r="GG155" s="79"/>
      <c r="GH155" s="79"/>
      <c r="GI155" s="79"/>
      <c r="GJ155" s="79">
        <f t="shared" si="18"/>
        <v>125</v>
      </c>
      <c r="GK155" s="79">
        <f t="shared" si="19"/>
        <v>0</v>
      </c>
      <c r="GL155" s="79"/>
      <c r="GM155" s="79"/>
      <c r="GN155" s="79"/>
      <c r="GO155" s="79"/>
      <c r="GP155" s="79">
        <v>1</v>
      </c>
      <c r="GQ155" s="79"/>
      <c r="GR155" s="79"/>
      <c r="GS155" s="79"/>
      <c r="GT155" s="79"/>
      <c r="GU155" s="79"/>
      <c r="GV155" s="79"/>
      <c r="GW155" s="79"/>
      <c r="GX155" s="79"/>
      <c r="GY155" s="79"/>
      <c r="GZ155" s="79"/>
      <c r="HA155" s="79"/>
      <c r="HB155" s="79"/>
      <c r="HC155" s="79"/>
      <c r="HD155" s="79"/>
    </row>
    <row r="156" spans="1:212" ht="1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FY156" s="80"/>
      <c r="FZ156" s="79"/>
      <c r="GA156" s="79"/>
      <c r="GB156" s="79"/>
      <c r="GC156" s="79"/>
      <c r="GD156" s="79"/>
      <c r="GE156" s="79"/>
      <c r="GF156" s="79"/>
      <c r="GG156" s="79"/>
      <c r="GH156" s="79"/>
      <c r="GI156" s="79"/>
      <c r="GJ156" s="79">
        <f t="shared" si="18"/>
        <v>126</v>
      </c>
      <c r="GK156" s="79">
        <f t="shared" si="19"/>
        <v>0</v>
      </c>
      <c r="GL156" s="79"/>
      <c r="GM156" s="79"/>
      <c r="GN156" s="79"/>
      <c r="GO156" s="79"/>
      <c r="GP156" s="79"/>
      <c r="GQ156" s="79"/>
      <c r="GR156" s="79"/>
      <c r="GS156" s="79"/>
      <c r="GT156" s="79"/>
      <c r="GU156" s="79"/>
      <c r="GV156" s="79"/>
      <c r="GW156" s="79"/>
      <c r="GX156" s="79"/>
      <c r="GY156" s="79"/>
      <c r="GZ156" s="79"/>
      <c r="HA156" s="79"/>
      <c r="HB156" s="79"/>
      <c r="HC156" s="79"/>
      <c r="HD156" s="79"/>
    </row>
    <row r="157" spans="1:212" ht="1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  <c r="BF157" s="58"/>
      <c r="BG157" s="58"/>
      <c r="BH157" s="58"/>
      <c r="BI157" s="58"/>
      <c r="BJ157" s="58"/>
      <c r="BK157" s="58"/>
      <c r="BL157" s="58"/>
      <c r="BM157" s="58"/>
      <c r="BN157" s="58"/>
      <c r="BO157" s="58"/>
      <c r="BP157" s="58"/>
      <c r="BQ157" s="58"/>
      <c r="BR157" s="58"/>
      <c r="BS157" s="58"/>
      <c r="BT157" s="58"/>
      <c r="BU157" s="58"/>
      <c r="BV157" s="58"/>
      <c r="BW157" s="58"/>
      <c r="BX157" s="58"/>
      <c r="BY157" s="58"/>
      <c r="BZ157" s="58"/>
      <c r="CA157" s="58"/>
      <c r="CB157" s="58"/>
      <c r="CC157" s="58"/>
      <c r="CD157" s="58"/>
      <c r="CE157" s="58"/>
      <c r="CF157" s="58"/>
      <c r="CG157" s="58"/>
      <c r="CH157" s="58"/>
      <c r="CI157" s="58"/>
      <c r="CJ157" s="58"/>
      <c r="CK157" s="58"/>
      <c r="CL157" s="58"/>
      <c r="CM157" s="58"/>
      <c r="CN157" s="58"/>
      <c r="CO157" s="58"/>
      <c r="CP157" s="58"/>
      <c r="CQ157" s="58"/>
      <c r="CR157" s="58"/>
      <c r="CS157" s="58"/>
      <c r="CT157" s="58"/>
      <c r="CU157" s="58"/>
      <c r="CV157" s="58"/>
      <c r="CW157" s="58"/>
      <c r="CX157" s="58"/>
      <c r="CY157" s="58"/>
      <c r="CZ157" s="58"/>
      <c r="DA157" s="58"/>
      <c r="DB157" s="58"/>
      <c r="DC157" s="58"/>
      <c r="DD157" s="58"/>
      <c r="DE157" s="58"/>
      <c r="DF157" s="58"/>
      <c r="DG157" s="58"/>
      <c r="DH157" s="58"/>
      <c r="DI157" s="58"/>
      <c r="DJ157" s="58"/>
      <c r="DK157" s="58"/>
      <c r="DL157" s="58"/>
      <c r="DM157" s="58"/>
      <c r="DN157" s="58"/>
      <c r="DO157" s="58"/>
      <c r="DP157" s="58"/>
      <c r="DQ157" s="58"/>
      <c r="DR157" s="58"/>
      <c r="DS157" s="58"/>
      <c r="FY157" s="80"/>
      <c r="FZ157" s="79"/>
      <c r="GA157" s="79"/>
      <c r="GB157" s="79"/>
      <c r="GC157" s="79"/>
      <c r="GD157" s="79"/>
      <c r="GE157" s="79"/>
      <c r="GF157" s="79"/>
      <c r="GG157" s="79"/>
      <c r="GH157" s="79"/>
      <c r="GI157" s="79"/>
      <c r="GJ157" s="79">
        <f t="shared" si="18"/>
        <v>127</v>
      </c>
      <c r="GK157" s="79">
        <f t="shared" si="19"/>
        <v>0</v>
      </c>
      <c r="GL157" s="79"/>
      <c r="GM157" s="79"/>
      <c r="GN157" s="79"/>
      <c r="GO157" s="79"/>
      <c r="GP157" s="79"/>
      <c r="GQ157" s="79"/>
      <c r="GR157" s="79"/>
      <c r="GS157" s="79"/>
      <c r="GT157" s="79"/>
      <c r="GU157" s="79"/>
      <c r="GV157" s="79"/>
      <c r="GW157" s="79"/>
      <c r="GX157" s="79"/>
      <c r="GY157" s="79"/>
      <c r="GZ157" s="79"/>
      <c r="HA157" s="79"/>
      <c r="HB157" s="79"/>
      <c r="HC157" s="79"/>
      <c r="HD157" s="79"/>
    </row>
    <row r="158" spans="1:212" ht="1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  <c r="BF158" s="58"/>
      <c r="BG158" s="58"/>
      <c r="BH158" s="58"/>
      <c r="BI158" s="58"/>
      <c r="BJ158" s="58"/>
      <c r="BK158" s="58"/>
      <c r="BL158" s="58"/>
      <c r="BM158" s="58"/>
      <c r="BN158" s="58"/>
      <c r="BO158" s="58"/>
      <c r="BP158" s="58"/>
      <c r="BQ158" s="58"/>
      <c r="BR158" s="58"/>
      <c r="BS158" s="58"/>
      <c r="BT158" s="58"/>
      <c r="BU158" s="58"/>
      <c r="BV158" s="58"/>
      <c r="BW158" s="58"/>
      <c r="BX158" s="58"/>
      <c r="BY158" s="58"/>
      <c r="BZ158" s="58"/>
      <c r="CA158" s="58"/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58"/>
      <c r="CV158" s="58"/>
      <c r="CW158" s="58"/>
      <c r="CX158" s="58"/>
      <c r="CY158" s="58"/>
      <c r="CZ158" s="58"/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FY158" s="80"/>
      <c r="FZ158" s="79"/>
      <c r="GA158" s="79"/>
      <c r="GB158" s="79"/>
      <c r="GC158" s="79"/>
      <c r="GD158" s="79"/>
      <c r="GE158" s="79"/>
      <c r="GF158" s="79"/>
      <c r="GG158" s="79"/>
      <c r="GH158" s="79"/>
      <c r="GI158" s="79"/>
      <c r="GJ158" s="79">
        <f t="shared" si="18"/>
        <v>128</v>
      </c>
      <c r="GK158" s="79">
        <f t="shared" si="19"/>
        <v>1</v>
      </c>
      <c r="GL158" s="79"/>
      <c r="GM158" s="79">
        <v>1</v>
      </c>
      <c r="GN158" s="79">
        <v>1</v>
      </c>
      <c r="GO158" s="79">
        <v>1</v>
      </c>
      <c r="GP158" s="79">
        <v>1</v>
      </c>
      <c r="GQ158" s="79"/>
      <c r="GR158" s="79"/>
      <c r="GS158" s="79"/>
      <c r="GT158" s="79"/>
      <c r="GU158" s="79"/>
      <c r="GV158" s="79"/>
      <c r="GW158" s="79"/>
      <c r="GX158" s="79"/>
      <c r="GY158" s="79"/>
      <c r="GZ158" s="79"/>
      <c r="HA158" s="79"/>
      <c r="HB158" s="79"/>
      <c r="HC158" s="79"/>
      <c r="HD158" s="79"/>
    </row>
    <row r="159" spans="1:212" ht="1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58"/>
      <c r="BG159" s="58"/>
      <c r="BH159" s="58"/>
      <c r="BI159" s="58"/>
      <c r="BJ159" s="58"/>
      <c r="BK159" s="58"/>
      <c r="BL159" s="58"/>
      <c r="BM159" s="58"/>
      <c r="BN159" s="58"/>
      <c r="BO159" s="58"/>
      <c r="BP159" s="58"/>
      <c r="BQ159" s="58"/>
      <c r="BR159" s="58"/>
      <c r="BS159" s="58"/>
      <c r="BT159" s="58"/>
      <c r="BU159" s="58"/>
      <c r="BV159" s="58"/>
      <c r="BW159" s="58"/>
      <c r="BX159" s="58"/>
      <c r="BY159" s="58"/>
      <c r="BZ159" s="58"/>
      <c r="CA159" s="58"/>
      <c r="CB159" s="58"/>
      <c r="CC159" s="58"/>
      <c r="CD159" s="58"/>
      <c r="CE159" s="58"/>
      <c r="CF159" s="58"/>
      <c r="CG159" s="58"/>
      <c r="CH159" s="58"/>
      <c r="CI159" s="58"/>
      <c r="CJ159" s="58"/>
      <c r="CK159" s="58"/>
      <c r="CL159" s="58"/>
      <c r="CM159" s="58"/>
      <c r="CN159" s="58"/>
      <c r="CO159" s="58"/>
      <c r="CP159" s="58"/>
      <c r="CQ159" s="58"/>
      <c r="CR159" s="58"/>
      <c r="CS159" s="58"/>
      <c r="CT159" s="58"/>
      <c r="CU159" s="58"/>
      <c r="CV159" s="58"/>
      <c r="CW159" s="5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58"/>
      <c r="FY159" s="80"/>
      <c r="FZ159" s="79"/>
      <c r="GA159" s="79"/>
      <c r="GB159" s="79"/>
      <c r="GC159" s="79"/>
      <c r="GD159" s="79"/>
      <c r="GE159" s="79"/>
      <c r="GF159" s="79"/>
      <c r="GG159" s="79"/>
      <c r="GH159" s="79"/>
      <c r="GI159" s="79"/>
      <c r="GJ159" s="79">
        <f t="shared" si="18"/>
        <v>129</v>
      </c>
      <c r="GK159" s="79">
        <f t="shared" si="19"/>
        <v>0</v>
      </c>
      <c r="GL159" s="79"/>
      <c r="GM159" s="79"/>
      <c r="GN159" s="79"/>
      <c r="GO159" s="79"/>
      <c r="GP159" s="79"/>
      <c r="GQ159" s="79"/>
      <c r="GR159" s="79"/>
      <c r="GS159" s="79"/>
      <c r="GT159" s="79"/>
      <c r="GU159" s="79"/>
      <c r="GV159" s="79"/>
      <c r="GW159" s="79"/>
      <c r="GX159" s="79"/>
      <c r="GY159" s="79"/>
      <c r="GZ159" s="79"/>
      <c r="HA159" s="79"/>
      <c r="HB159" s="79"/>
      <c r="HC159" s="79"/>
      <c r="HD159" s="79"/>
    </row>
    <row r="160" spans="1:212" ht="1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58"/>
      <c r="BG160" s="58"/>
      <c r="BH160" s="58"/>
      <c r="BI160" s="58"/>
      <c r="BJ160" s="58"/>
      <c r="BK160" s="58"/>
      <c r="BL160" s="58"/>
      <c r="BM160" s="58"/>
      <c r="BN160" s="58"/>
      <c r="BO160" s="58"/>
      <c r="BP160" s="58"/>
      <c r="BQ160" s="58"/>
      <c r="BR160" s="58"/>
      <c r="BS160" s="58"/>
      <c r="BT160" s="58"/>
      <c r="BU160" s="58"/>
      <c r="BV160" s="58"/>
      <c r="BW160" s="58"/>
      <c r="BX160" s="58"/>
      <c r="BY160" s="58"/>
      <c r="BZ160" s="58"/>
      <c r="CA160" s="58"/>
      <c r="CB160" s="58"/>
      <c r="CC160" s="58"/>
      <c r="CD160" s="58"/>
      <c r="CE160" s="58"/>
      <c r="CF160" s="58"/>
      <c r="CG160" s="58"/>
      <c r="CH160" s="58"/>
      <c r="CI160" s="58"/>
      <c r="CJ160" s="58"/>
      <c r="CK160" s="58"/>
      <c r="CL160" s="58"/>
      <c r="CM160" s="58"/>
      <c r="CN160" s="58"/>
      <c r="CO160" s="58"/>
      <c r="CP160" s="58"/>
      <c r="CQ160" s="58"/>
      <c r="CR160" s="58"/>
      <c r="CS160" s="58"/>
      <c r="CT160" s="58"/>
      <c r="CU160" s="58"/>
      <c r="CV160" s="58"/>
      <c r="CW160" s="5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58"/>
      <c r="FY160" s="80"/>
      <c r="FZ160" s="79"/>
      <c r="GA160" s="79"/>
      <c r="GB160" s="79"/>
      <c r="GC160" s="79"/>
      <c r="GD160" s="79"/>
      <c r="GE160" s="79"/>
      <c r="GF160" s="79"/>
      <c r="GG160" s="79"/>
      <c r="GH160" s="79"/>
      <c r="GI160" s="79"/>
      <c r="GJ160" s="79">
        <f t="shared" si="18"/>
        <v>130</v>
      </c>
      <c r="GK160" s="79">
        <f t="shared" si="19"/>
        <v>0</v>
      </c>
      <c r="GL160" s="79"/>
      <c r="GM160" s="79"/>
      <c r="GN160" s="79"/>
      <c r="GO160" s="79"/>
      <c r="GP160" s="79"/>
      <c r="GQ160" s="79"/>
      <c r="GR160" s="79"/>
      <c r="GS160" s="79"/>
      <c r="GT160" s="79"/>
      <c r="GU160" s="79"/>
      <c r="GV160" s="79"/>
      <c r="GW160" s="79"/>
      <c r="GX160" s="79"/>
      <c r="GY160" s="79"/>
      <c r="GZ160" s="79"/>
      <c r="HA160" s="79"/>
      <c r="HB160" s="79"/>
      <c r="HC160" s="79"/>
      <c r="HD160" s="79"/>
    </row>
    <row r="161" spans="1:212" ht="1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58"/>
      <c r="BG161" s="58"/>
      <c r="BH161" s="58"/>
      <c r="BI161" s="58"/>
      <c r="BJ161" s="58"/>
      <c r="BK161" s="58"/>
      <c r="BL161" s="58"/>
      <c r="BM161" s="58"/>
      <c r="BN161" s="58"/>
      <c r="BO161" s="58"/>
      <c r="BP161" s="58"/>
      <c r="BQ161" s="58"/>
      <c r="BR161" s="58"/>
      <c r="BS161" s="58"/>
      <c r="BT161" s="58"/>
      <c r="BU161" s="58"/>
      <c r="BV161" s="58"/>
      <c r="BW161" s="58"/>
      <c r="BX161" s="58"/>
      <c r="BY161" s="58"/>
      <c r="BZ161" s="58"/>
      <c r="CA161" s="58"/>
      <c r="CB161" s="58"/>
      <c r="CC161" s="58"/>
      <c r="CD161" s="58"/>
      <c r="CE161" s="58"/>
      <c r="CF161" s="58"/>
      <c r="CG161" s="58"/>
      <c r="CH161" s="58"/>
      <c r="CI161" s="58"/>
      <c r="CJ161" s="58"/>
      <c r="CK161" s="58"/>
      <c r="CL161" s="58"/>
      <c r="CM161" s="58"/>
      <c r="CN161" s="58"/>
      <c r="CO161" s="58"/>
      <c r="CP161" s="58"/>
      <c r="CQ161" s="58"/>
      <c r="CR161" s="58"/>
      <c r="CS161" s="58"/>
      <c r="CT161" s="58"/>
      <c r="CU161" s="58"/>
      <c r="CV161" s="58"/>
      <c r="CW161" s="5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58"/>
      <c r="FY161" s="80"/>
      <c r="FZ161" s="79"/>
      <c r="GA161" s="79"/>
      <c r="GB161" s="79"/>
      <c r="GC161" s="79"/>
      <c r="GD161" s="79"/>
      <c r="GE161" s="79"/>
      <c r="GF161" s="79"/>
      <c r="GG161" s="79"/>
      <c r="GH161" s="79"/>
      <c r="GI161" s="79"/>
      <c r="GJ161" s="79">
        <f t="shared" si="18"/>
        <v>131</v>
      </c>
      <c r="GK161" s="79">
        <f t="shared" si="19"/>
        <v>0</v>
      </c>
      <c r="GL161" s="79"/>
      <c r="GM161" s="79"/>
      <c r="GN161" s="79"/>
      <c r="GO161" s="79"/>
      <c r="GP161" s="79">
        <v>1</v>
      </c>
      <c r="GQ161" s="79"/>
      <c r="GR161" s="79"/>
      <c r="GS161" s="79"/>
      <c r="GT161" s="79"/>
      <c r="GU161" s="79"/>
      <c r="GV161" s="79"/>
      <c r="GW161" s="79"/>
      <c r="GX161" s="79"/>
      <c r="GY161" s="79"/>
      <c r="GZ161" s="79"/>
      <c r="HA161" s="79"/>
      <c r="HB161" s="79"/>
      <c r="HC161" s="79"/>
      <c r="HD161" s="79"/>
    </row>
    <row r="162" spans="1:212" ht="1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FY162" s="80"/>
      <c r="FZ162" s="79"/>
      <c r="GA162" s="79"/>
      <c r="GB162" s="79"/>
      <c r="GC162" s="79"/>
      <c r="GD162" s="79"/>
      <c r="GE162" s="79"/>
      <c r="GF162" s="79"/>
      <c r="GG162" s="79"/>
      <c r="GH162" s="79"/>
      <c r="GI162" s="79"/>
      <c r="GJ162" s="79">
        <f t="shared" si="18"/>
        <v>132</v>
      </c>
      <c r="GK162" s="79">
        <f t="shared" si="19"/>
        <v>0</v>
      </c>
      <c r="GL162" s="79"/>
      <c r="GM162" s="79"/>
      <c r="GN162" s="79"/>
      <c r="GO162" s="79">
        <v>1</v>
      </c>
      <c r="GP162" s="79"/>
      <c r="GQ162" s="79"/>
      <c r="GR162" s="79"/>
      <c r="GS162" s="79"/>
      <c r="GT162" s="79"/>
      <c r="GU162" s="79"/>
      <c r="GV162" s="79"/>
      <c r="GW162" s="79"/>
      <c r="GX162" s="79"/>
      <c r="GY162" s="79"/>
      <c r="GZ162" s="79"/>
      <c r="HA162" s="79"/>
      <c r="HB162" s="79"/>
      <c r="HC162" s="79"/>
      <c r="HD162" s="79"/>
    </row>
    <row r="163" spans="1:212" ht="1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  <c r="BF163" s="58"/>
      <c r="BG163" s="58"/>
      <c r="BH163" s="58"/>
      <c r="BI163" s="58"/>
      <c r="BJ163" s="58"/>
      <c r="BK163" s="58"/>
      <c r="BL163" s="58"/>
      <c r="BM163" s="58"/>
      <c r="BN163" s="58"/>
      <c r="BO163" s="58"/>
      <c r="BP163" s="58"/>
      <c r="BQ163" s="58"/>
      <c r="BR163" s="58"/>
      <c r="BS163" s="58"/>
      <c r="BT163" s="58"/>
      <c r="BU163" s="58"/>
      <c r="BV163" s="58"/>
      <c r="BW163" s="58"/>
      <c r="BX163" s="58"/>
      <c r="BY163" s="58"/>
      <c r="BZ163" s="58"/>
      <c r="CA163" s="58"/>
      <c r="CB163" s="58"/>
      <c r="CC163" s="58"/>
      <c r="CD163" s="58"/>
      <c r="CE163" s="58"/>
      <c r="CF163" s="58"/>
      <c r="CG163" s="58"/>
      <c r="CH163" s="58"/>
      <c r="CI163" s="58"/>
      <c r="CJ163" s="58"/>
      <c r="CK163" s="58"/>
      <c r="CL163" s="58"/>
      <c r="CM163" s="58"/>
      <c r="CN163" s="58"/>
      <c r="CO163" s="58"/>
      <c r="CP163" s="58"/>
      <c r="CQ163" s="58"/>
      <c r="CR163" s="58"/>
      <c r="CS163" s="58"/>
      <c r="CT163" s="58"/>
      <c r="CU163" s="58"/>
      <c r="CV163" s="58"/>
      <c r="CW163" s="58"/>
      <c r="CX163" s="58"/>
      <c r="CY163" s="58"/>
      <c r="CZ163" s="58"/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  <c r="FY163" s="80"/>
      <c r="FZ163" s="79"/>
      <c r="GA163" s="79"/>
      <c r="GB163" s="79"/>
      <c r="GC163" s="79"/>
      <c r="GD163" s="79"/>
      <c r="GE163" s="79"/>
      <c r="GF163" s="79"/>
      <c r="GG163" s="79"/>
      <c r="GH163" s="79"/>
      <c r="GI163" s="79"/>
      <c r="GJ163" s="79">
        <f t="shared" si="18"/>
        <v>133</v>
      </c>
      <c r="GK163" s="79">
        <f t="shared" si="19"/>
        <v>0</v>
      </c>
      <c r="GL163" s="79"/>
      <c r="GM163" s="79"/>
      <c r="GN163" s="79"/>
      <c r="GO163" s="79"/>
      <c r="GP163" s="79"/>
      <c r="GQ163" s="79"/>
      <c r="GR163" s="79"/>
      <c r="GS163" s="79"/>
      <c r="GT163" s="79"/>
      <c r="GU163" s="79"/>
      <c r="GV163" s="79"/>
      <c r="GW163" s="79"/>
      <c r="GX163" s="79"/>
      <c r="GY163" s="79"/>
      <c r="GZ163" s="79"/>
      <c r="HA163" s="79"/>
      <c r="HB163" s="79"/>
      <c r="HC163" s="79"/>
      <c r="HD163" s="79"/>
    </row>
    <row r="164" spans="1:212" ht="1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  <c r="BF164" s="58"/>
      <c r="BG164" s="58"/>
      <c r="BH164" s="58"/>
      <c r="BI164" s="58"/>
      <c r="BJ164" s="58"/>
      <c r="BK164" s="58"/>
      <c r="BL164" s="58"/>
      <c r="BM164" s="58"/>
      <c r="BN164" s="58"/>
      <c r="BO164" s="58"/>
      <c r="BP164" s="58"/>
      <c r="BQ164" s="58"/>
      <c r="BR164" s="58"/>
      <c r="BS164" s="58"/>
      <c r="BT164" s="58"/>
      <c r="BU164" s="58"/>
      <c r="BV164" s="58"/>
      <c r="BW164" s="58"/>
      <c r="BX164" s="58"/>
      <c r="BY164" s="58"/>
      <c r="BZ164" s="58"/>
      <c r="CA164" s="58"/>
      <c r="CB164" s="58"/>
      <c r="CC164" s="58"/>
      <c r="CD164" s="58"/>
      <c r="CE164" s="58"/>
      <c r="CF164" s="58"/>
      <c r="CG164" s="58"/>
      <c r="CH164" s="58"/>
      <c r="CI164" s="58"/>
      <c r="CJ164" s="58"/>
      <c r="CK164" s="58"/>
      <c r="CL164" s="58"/>
      <c r="CM164" s="58"/>
      <c r="CN164" s="58"/>
      <c r="CO164" s="58"/>
      <c r="CP164" s="58"/>
      <c r="CQ164" s="58"/>
      <c r="CR164" s="58"/>
      <c r="CS164" s="58"/>
      <c r="CT164" s="58"/>
      <c r="CU164" s="58"/>
      <c r="CV164" s="58"/>
      <c r="CW164" s="58"/>
      <c r="CX164" s="58"/>
      <c r="CY164" s="58"/>
      <c r="CZ164" s="58"/>
      <c r="DA164" s="58"/>
      <c r="DB164" s="58"/>
      <c r="DC164" s="58"/>
      <c r="DD164" s="58"/>
      <c r="DE164" s="58"/>
      <c r="DF164" s="58"/>
      <c r="DG164" s="58"/>
      <c r="DH164" s="58"/>
      <c r="DI164" s="58"/>
      <c r="DJ164" s="58"/>
      <c r="DK164" s="58"/>
      <c r="DL164" s="58"/>
      <c r="DM164" s="58"/>
      <c r="DN164" s="58"/>
      <c r="DO164" s="58"/>
      <c r="DP164" s="58"/>
      <c r="DQ164" s="58"/>
      <c r="DR164" s="58"/>
      <c r="DS164" s="58"/>
      <c r="FY164" s="80"/>
      <c r="FZ164" s="79"/>
      <c r="GA164" s="79"/>
      <c r="GB164" s="79"/>
      <c r="GC164" s="79"/>
      <c r="GD164" s="79"/>
      <c r="GE164" s="79"/>
      <c r="GF164" s="79"/>
      <c r="GG164" s="79"/>
      <c r="GH164" s="79"/>
      <c r="GI164" s="79"/>
      <c r="GJ164" s="79">
        <f t="shared" si="18"/>
        <v>134</v>
      </c>
      <c r="GK164" s="79">
        <f t="shared" si="19"/>
        <v>0</v>
      </c>
      <c r="GL164" s="79"/>
      <c r="GM164" s="79"/>
      <c r="GN164" s="79">
        <v>1</v>
      </c>
      <c r="GO164" s="79"/>
      <c r="GP164" s="79">
        <v>1</v>
      </c>
      <c r="GQ164" s="79"/>
      <c r="GR164" s="79"/>
      <c r="GS164" s="79"/>
      <c r="GT164" s="79"/>
      <c r="GU164" s="79"/>
      <c r="GV164" s="79"/>
      <c r="GW164" s="79"/>
      <c r="GX164" s="79"/>
      <c r="GY164" s="79"/>
      <c r="GZ164" s="79"/>
      <c r="HA164" s="79"/>
      <c r="HB164" s="79"/>
      <c r="HC164" s="79"/>
      <c r="HD164" s="79"/>
    </row>
    <row r="165" spans="1:212" ht="1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58"/>
      <c r="BG165" s="58"/>
      <c r="BH165" s="58"/>
      <c r="BI165" s="58"/>
      <c r="BJ165" s="58"/>
      <c r="BK165" s="58"/>
      <c r="BL165" s="58"/>
      <c r="BM165" s="58"/>
      <c r="BN165" s="58"/>
      <c r="BO165" s="58"/>
      <c r="BP165" s="58"/>
      <c r="BQ165" s="58"/>
      <c r="BR165" s="58"/>
      <c r="BS165" s="58"/>
      <c r="BT165" s="58"/>
      <c r="BU165" s="58"/>
      <c r="BV165" s="58"/>
      <c r="BW165" s="58"/>
      <c r="BX165" s="58"/>
      <c r="BY165" s="58"/>
      <c r="BZ165" s="58"/>
      <c r="CA165" s="58"/>
      <c r="CB165" s="58"/>
      <c r="CC165" s="58"/>
      <c r="CD165" s="58"/>
      <c r="CE165" s="58"/>
      <c r="CF165" s="58"/>
      <c r="CG165" s="58"/>
      <c r="CH165" s="58"/>
      <c r="CI165" s="58"/>
      <c r="CJ165" s="58"/>
      <c r="CK165" s="58"/>
      <c r="CL165" s="58"/>
      <c r="CM165" s="58"/>
      <c r="CN165" s="58"/>
      <c r="CO165" s="58"/>
      <c r="CP165" s="58"/>
      <c r="CQ165" s="58"/>
      <c r="CR165" s="58"/>
      <c r="CS165" s="58"/>
      <c r="CT165" s="58"/>
      <c r="CU165" s="58"/>
      <c r="CV165" s="58"/>
      <c r="CW165" s="58"/>
      <c r="CX165" s="58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  <c r="FY165" s="80"/>
      <c r="FZ165" s="79"/>
      <c r="GA165" s="79"/>
      <c r="GB165" s="79"/>
      <c r="GC165" s="79"/>
      <c r="GD165" s="79"/>
      <c r="GE165" s="79"/>
      <c r="GF165" s="79"/>
      <c r="GG165" s="79"/>
      <c r="GH165" s="79"/>
      <c r="GI165" s="79"/>
      <c r="GJ165" s="79">
        <f t="shared" si="18"/>
        <v>135</v>
      </c>
      <c r="GK165" s="79">
        <f t="shared" si="19"/>
        <v>0</v>
      </c>
      <c r="GL165" s="79"/>
      <c r="GM165" s="79"/>
      <c r="GN165" s="79"/>
      <c r="GO165" s="79"/>
      <c r="GP165" s="79"/>
      <c r="GQ165" s="79"/>
      <c r="GR165" s="79"/>
      <c r="GS165" s="79"/>
      <c r="GT165" s="79"/>
      <c r="GU165" s="79"/>
      <c r="GV165" s="79"/>
      <c r="GW165" s="79"/>
      <c r="GX165" s="79"/>
      <c r="GY165" s="79"/>
      <c r="GZ165" s="79"/>
      <c r="HA165" s="79"/>
      <c r="HB165" s="79"/>
      <c r="HC165" s="79"/>
      <c r="HD165" s="79"/>
    </row>
    <row r="166" spans="1:212" ht="1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FY166" s="80"/>
      <c r="FZ166" s="79"/>
      <c r="GA166" s="79"/>
      <c r="GB166" s="79"/>
      <c r="GC166" s="79"/>
      <c r="GD166" s="79"/>
      <c r="GE166" s="79"/>
      <c r="GF166" s="79"/>
      <c r="GG166" s="79"/>
      <c r="GH166" s="79"/>
      <c r="GI166" s="79"/>
      <c r="GJ166" s="79">
        <f t="shared" si="18"/>
        <v>136</v>
      </c>
      <c r="GK166" s="79">
        <f t="shared" si="19"/>
        <v>0</v>
      </c>
      <c r="GL166" s="79"/>
      <c r="GM166" s="79"/>
      <c r="GN166" s="79"/>
      <c r="GO166" s="79">
        <v>1</v>
      </c>
      <c r="GP166" s="79"/>
      <c r="GQ166" s="79"/>
      <c r="GR166" s="79"/>
      <c r="GS166" s="79"/>
      <c r="GT166" s="79"/>
      <c r="GU166" s="79"/>
      <c r="GV166" s="79"/>
      <c r="GW166" s="79"/>
      <c r="GX166" s="79"/>
      <c r="GY166" s="79"/>
      <c r="GZ166" s="79"/>
      <c r="HA166" s="79"/>
      <c r="HB166" s="79"/>
      <c r="HC166" s="79"/>
      <c r="HD166" s="79"/>
    </row>
    <row r="167" spans="1:212" ht="1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  <c r="BF167" s="58"/>
      <c r="BG167" s="58"/>
      <c r="BH167" s="58"/>
      <c r="BI167" s="58"/>
      <c r="BJ167" s="58"/>
      <c r="BK167" s="58"/>
      <c r="BL167" s="58"/>
      <c r="BM167" s="58"/>
      <c r="BN167" s="58"/>
      <c r="BO167" s="58"/>
      <c r="BP167" s="58"/>
      <c r="BQ167" s="58"/>
      <c r="BR167" s="58"/>
      <c r="BS167" s="58"/>
      <c r="BT167" s="58"/>
      <c r="BU167" s="58"/>
      <c r="BV167" s="58"/>
      <c r="BW167" s="58"/>
      <c r="BX167" s="58"/>
      <c r="BY167" s="58"/>
      <c r="BZ167" s="58"/>
      <c r="CA167" s="58"/>
      <c r="CB167" s="58"/>
      <c r="CC167" s="58"/>
      <c r="CD167" s="58"/>
      <c r="CE167" s="58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  <c r="CT167" s="58"/>
      <c r="CU167" s="58"/>
      <c r="CV167" s="58"/>
      <c r="CW167" s="58"/>
      <c r="CX167" s="58"/>
      <c r="CY167" s="58"/>
      <c r="CZ167" s="58"/>
      <c r="DA167" s="58"/>
      <c r="DB167" s="58"/>
      <c r="DC167" s="58"/>
      <c r="DD167" s="58"/>
      <c r="DE167" s="58"/>
      <c r="DF167" s="58"/>
      <c r="DG167" s="58"/>
      <c r="DH167" s="58"/>
      <c r="DI167" s="58"/>
      <c r="DJ167" s="58"/>
      <c r="DK167" s="58"/>
      <c r="DL167" s="58"/>
      <c r="DM167" s="58"/>
      <c r="DN167" s="58"/>
      <c r="DO167" s="58"/>
      <c r="DP167" s="58"/>
      <c r="DQ167" s="58"/>
      <c r="DR167" s="58"/>
      <c r="DS167" s="58"/>
      <c r="FY167" s="80"/>
      <c r="FZ167" s="79"/>
      <c r="GA167" s="79"/>
      <c r="GB167" s="79"/>
      <c r="GC167" s="79"/>
      <c r="GD167" s="79"/>
      <c r="GE167" s="79"/>
      <c r="GF167" s="79"/>
      <c r="GG167" s="79"/>
      <c r="GH167" s="79"/>
      <c r="GI167" s="79"/>
      <c r="GJ167" s="79">
        <f t="shared" si="18"/>
        <v>137</v>
      </c>
      <c r="GK167" s="79">
        <f t="shared" si="19"/>
        <v>0</v>
      </c>
      <c r="GL167" s="79"/>
      <c r="GM167" s="79"/>
      <c r="GN167" s="79"/>
      <c r="GO167" s="79"/>
      <c r="GP167" s="79">
        <v>1</v>
      </c>
      <c r="GQ167" s="79"/>
      <c r="GR167" s="79"/>
      <c r="GS167" s="79"/>
      <c r="GT167" s="79"/>
      <c r="GU167" s="79"/>
      <c r="GV167" s="79"/>
      <c r="GW167" s="79"/>
      <c r="GX167" s="79"/>
      <c r="GY167" s="79"/>
      <c r="GZ167" s="79"/>
      <c r="HA167" s="79"/>
      <c r="HB167" s="79"/>
      <c r="HC167" s="79"/>
      <c r="HD167" s="79"/>
    </row>
    <row r="168" spans="1:212" ht="1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  <c r="BF168" s="58"/>
      <c r="BG168" s="58"/>
      <c r="BH168" s="58"/>
      <c r="BI168" s="58"/>
      <c r="BJ168" s="58"/>
      <c r="BK168" s="58"/>
      <c r="BL168" s="58"/>
      <c r="BM168" s="58"/>
      <c r="BN168" s="58"/>
      <c r="BO168" s="58"/>
      <c r="BP168" s="58"/>
      <c r="BQ168" s="58"/>
      <c r="BR168" s="58"/>
      <c r="BS168" s="58"/>
      <c r="BT168" s="58"/>
      <c r="BU168" s="58"/>
      <c r="BV168" s="58"/>
      <c r="BW168" s="58"/>
      <c r="BX168" s="58"/>
      <c r="BY168" s="58"/>
      <c r="BZ168" s="58"/>
      <c r="CA168" s="58"/>
      <c r="CB168" s="58"/>
      <c r="CC168" s="58"/>
      <c r="CD168" s="58"/>
      <c r="CE168" s="58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  <c r="CT168" s="58"/>
      <c r="CU168" s="58"/>
      <c r="CV168" s="58"/>
      <c r="CW168" s="58"/>
      <c r="CX168" s="58"/>
      <c r="CY168" s="58"/>
      <c r="CZ168" s="58"/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  <c r="FY168" s="80"/>
      <c r="FZ168" s="79"/>
      <c r="GA168" s="79"/>
      <c r="GB168" s="79"/>
      <c r="GC168" s="79"/>
      <c r="GD168" s="79"/>
      <c r="GE168" s="79"/>
      <c r="GF168" s="79"/>
      <c r="GG168" s="79"/>
      <c r="GH168" s="79"/>
      <c r="GI168" s="79"/>
      <c r="GJ168" s="79">
        <f t="shared" si="18"/>
        <v>138</v>
      </c>
      <c r="GK168" s="79">
        <f t="shared" si="19"/>
        <v>0</v>
      </c>
      <c r="GL168" s="79"/>
      <c r="GM168" s="79"/>
      <c r="GN168" s="79"/>
      <c r="GO168" s="79"/>
      <c r="GP168" s="79"/>
      <c r="GQ168" s="79"/>
      <c r="GR168" s="79"/>
      <c r="GS168" s="79"/>
      <c r="GT168" s="79"/>
      <c r="GU168" s="79"/>
      <c r="GV168" s="79"/>
      <c r="GW168" s="79"/>
      <c r="GX168" s="79"/>
      <c r="GY168" s="79"/>
      <c r="GZ168" s="79"/>
      <c r="HA168" s="79"/>
      <c r="HB168" s="79"/>
      <c r="HC168" s="79"/>
      <c r="HD168" s="79"/>
    </row>
    <row r="169" spans="1:212" ht="1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FY169" s="80"/>
      <c r="FZ169" s="79"/>
      <c r="GA169" s="79"/>
      <c r="GB169" s="79"/>
      <c r="GC169" s="79"/>
      <c r="GD169" s="79"/>
      <c r="GE169" s="79"/>
      <c r="GF169" s="79"/>
      <c r="GG169" s="79"/>
      <c r="GH169" s="79"/>
      <c r="GI169" s="79"/>
      <c r="GJ169" s="79">
        <f t="shared" si="18"/>
        <v>139</v>
      </c>
      <c r="GK169" s="79">
        <f t="shared" si="19"/>
        <v>0</v>
      </c>
      <c r="GL169" s="79"/>
      <c r="GM169" s="79"/>
      <c r="GN169" s="79"/>
      <c r="GO169" s="79"/>
      <c r="GP169" s="79"/>
      <c r="GQ169" s="79"/>
      <c r="GR169" s="79"/>
      <c r="GS169" s="79"/>
      <c r="GT169" s="79"/>
      <c r="GU169" s="79"/>
      <c r="GV169" s="79"/>
      <c r="GW169" s="79"/>
      <c r="GX169" s="79"/>
      <c r="GY169" s="79"/>
      <c r="GZ169" s="79"/>
      <c r="HA169" s="79"/>
      <c r="HB169" s="79"/>
      <c r="HC169" s="79"/>
      <c r="HD169" s="79"/>
    </row>
    <row r="170" spans="1:212" ht="1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  <c r="BX170" s="58"/>
      <c r="BY170" s="58"/>
      <c r="BZ170" s="58"/>
      <c r="CA170" s="58"/>
      <c r="CB170" s="58"/>
      <c r="CC170" s="58"/>
      <c r="CD170" s="58"/>
      <c r="CE170" s="58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  <c r="CT170" s="58"/>
      <c r="CU170" s="58"/>
      <c r="CV170" s="58"/>
      <c r="CW170" s="58"/>
      <c r="CX170" s="58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8"/>
      <c r="DK170" s="58"/>
      <c r="DL170" s="58"/>
      <c r="DM170" s="58"/>
      <c r="DN170" s="58"/>
      <c r="DO170" s="58"/>
      <c r="DP170" s="58"/>
      <c r="DQ170" s="58"/>
      <c r="DR170" s="58"/>
      <c r="DS170" s="58"/>
      <c r="FY170" s="80"/>
      <c r="FZ170" s="79"/>
      <c r="GA170" s="79"/>
      <c r="GB170" s="79"/>
      <c r="GC170" s="79"/>
      <c r="GD170" s="79"/>
      <c r="GE170" s="79"/>
      <c r="GF170" s="79"/>
      <c r="GG170" s="79"/>
      <c r="GH170" s="79"/>
      <c r="GI170" s="79"/>
      <c r="GJ170" s="79">
        <f t="shared" si="18"/>
        <v>140</v>
      </c>
      <c r="GK170" s="79">
        <f t="shared" si="19"/>
        <v>1</v>
      </c>
      <c r="GL170" s="79"/>
      <c r="GM170" s="79">
        <v>1</v>
      </c>
      <c r="GN170" s="79">
        <v>1</v>
      </c>
      <c r="GO170" s="79">
        <v>1</v>
      </c>
      <c r="GP170" s="79">
        <v>1</v>
      </c>
      <c r="GQ170" s="79"/>
      <c r="GR170" s="79"/>
      <c r="GS170" s="79"/>
      <c r="GT170" s="79"/>
      <c r="GU170" s="79"/>
      <c r="GV170" s="79"/>
      <c r="GW170" s="79"/>
      <c r="GX170" s="79"/>
      <c r="GY170" s="79"/>
      <c r="GZ170" s="79"/>
      <c r="HA170" s="79"/>
      <c r="HB170" s="79"/>
      <c r="HC170" s="79"/>
      <c r="HD170" s="79"/>
    </row>
    <row r="171" spans="1:212" ht="1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FY171" s="80"/>
      <c r="FZ171" s="79"/>
      <c r="GA171" s="79"/>
      <c r="GB171" s="79"/>
      <c r="GC171" s="79"/>
      <c r="GD171" s="79"/>
      <c r="GE171" s="79"/>
      <c r="GF171" s="79"/>
      <c r="GG171" s="79"/>
      <c r="GH171" s="79"/>
      <c r="GI171" s="79"/>
      <c r="GJ171" s="79">
        <f t="shared" si="18"/>
        <v>141</v>
      </c>
      <c r="GK171" s="79">
        <f t="shared" si="19"/>
        <v>0</v>
      </c>
      <c r="GL171" s="79"/>
      <c r="GM171" s="79"/>
      <c r="GN171" s="79"/>
      <c r="GO171" s="79"/>
      <c r="GP171" s="79"/>
      <c r="GQ171" s="79"/>
      <c r="GR171" s="79"/>
      <c r="GS171" s="79"/>
      <c r="GT171" s="79"/>
      <c r="GU171" s="79"/>
      <c r="GV171" s="79"/>
      <c r="GW171" s="79"/>
      <c r="GX171" s="79"/>
      <c r="GY171" s="79"/>
      <c r="GZ171" s="79"/>
      <c r="HA171" s="79"/>
      <c r="HB171" s="79"/>
      <c r="HC171" s="79"/>
      <c r="HD171" s="79"/>
    </row>
    <row r="172" spans="1:212" ht="1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  <c r="BF172" s="58"/>
      <c r="BG172" s="58"/>
      <c r="BH172" s="58"/>
      <c r="BI172" s="58"/>
      <c r="BJ172" s="58"/>
      <c r="BK172" s="58"/>
      <c r="BL172" s="58"/>
      <c r="BM172" s="58"/>
      <c r="BN172" s="58"/>
      <c r="BO172" s="58"/>
      <c r="BP172" s="58"/>
      <c r="BQ172" s="58"/>
      <c r="BR172" s="58"/>
      <c r="BS172" s="58"/>
      <c r="BT172" s="58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58"/>
      <c r="CI172" s="58"/>
      <c r="CJ172" s="58"/>
      <c r="CK172" s="58"/>
      <c r="CL172" s="58"/>
      <c r="CM172" s="58"/>
      <c r="CN172" s="58"/>
      <c r="CO172" s="58"/>
      <c r="CP172" s="58"/>
      <c r="CQ172" s="58"/>
      <c r="CR172" s="58"/>
      <c r="CS172" s="58"/>
      <c r="CT172" s="58"/>
      <c r="CU172" s="58"/>
      <c r="CV172" s="58"/>
      <c r="CW172" s="58"/>
      <c r="CX172" s="58"/>
      <c r="CY172" s="58"/>
      <c r="CZ172" s="58"/>
      <c r="DA172" s="58"/>
      <c r="DB172" s="58"/>
      <c r="DC172" s="58"/>
      <c r="DD172" s="58"/>
      <c r="DE172" s="58"/>
      <c r="DF172" s="58"/>
      <c r="DG172" s="58"/>
      <c r="DH172" s="58"/>
      <c r="DI172" s="58"/>
      <c r="DJ172" s="58"/>
      <c r="DK172" s="58"/>
      <c r="DL172" s="58"/>
      <c r="DM172" s="58"/>
      <c r="DN172" s="58"/>
      <c r="DO172" s="58"/>
      <c r="DP172" s="58"/>
      <c r="DQ172" s="58"/>
      <c r="DR172" s="58"/>
      <c r="DS172" s="58"/>
      <c r="FY172" s="80"/>
      <c r="FZ172" s="79"/>
      <c r="GA172" s="79"/>
      <c r="GB172" s="79"/>
      <c r="GC172" s="79"/>
      <c r="GD172" s="79"/>
      <c r="GE172" s="79"/>
      <c r="GF172" s="79"/>
      <c r="GG172" s="79"/>
      <c r="GH172" s="79"/>
      <c r="GI172" s="79"/>
      <c r="GJ172" s="79">
        <f t="shared" si="18"/>
        <v>142</v>
      </c>
      <c r="GK172" s="79">
        <f t="shared" si="19"/>
        <v>0</v>
      </c>
      <c r="GL172" s="79"/>
      <c r="GM172" s="79"/>
      <c r="GN172" s="79"/>
      <c r="GO172" s="79"/>
      <c r="GP172" s="79"/>
      <c r="GQ172" s="79"/>
      <c r="GR172" s="79"/>
      <c r="GS172" s="79"/>
      <c r="GT172" s="79"/>
      <c r="GU172" s="79"/>
      <c r="GV172" s="79"/>
      <c r="GW172" s="79"/>
      <c r="GX172" s="79"/>
      <c r="GY172" s="79"/>
      <c r="GZ172" s="79"/>
      <c r="HA172" s="79"/>
      <c r="HB172" s="79"/>
      <c r="HC172" s="79"/>
      <c r="HD172" s="79"/>
    </row>
    <row r="173" spans="1:212" ht="1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  <c r="BF173" s="58"/>
      <c r="BG173" s="58"/>
      <c r="BH173" s="58"/>
      <c r="BI173" s="58"/>
      <c r="BJ173" s="58"/>
      <c r="BK173" s="58"/>
      <c r="BL173" s="58"/>
      <c r="BM173" s="58"/>
      <c r="BN173" s="58"/>
      <c r="BO173" s="58"/>
      <c r="BP173" s="58"/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8"/>
      <c r="CJ173" s="58"/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  <c r="FY173" s="80"/>
      <c r="FZ173" s="79"/>
      <c r="GA173" s="79"/>
      <c r="GB173" s="79"/>
      <c r="GC173" s="79"/>
      <c r="GD173" s="79"/>
      <c r="GE173" s="79"/>
      <c r="GF173" s="79"/>
      <c r="GG173" s="79"/>
      <c r="GH173" s="79"/>
      <c r="GI173" s="79"/>
      <c r="GJ173" s="79">
        <f t="shared" si="18"/>
        <v>143</v>
      </c>
      <c r="GK173" s="79">
        <f t="shared" si="19"/>
        <v>0</v>
      </c>
      <c r="GL173" s="79"/>
      <c r="GM173" s="79"/>
      <c r="GN173" s="79"/>
      <c r="GO173" s="79"/>
      <c r="GP173" s="79">
        <v>1</v>
      </c>
      <c r="GQ173" s="79"/>
      <c r="GR173" s="79"/>
      <c r="GS173" s="79"/>
      <c r="GT173" s="79"/>
      <c r="GU173" s="79"/>
      <c r="GV173" s="79"/>
      <c r="GW173" s="79"/>
      <c r="GX173" s="79"/>
      <c r="GY173" s="79"/>
      <c r="GZ173" s="79"/>
      <c r="HA173" s="79"/>
      <c r="HB173" s="79"/>
      <c r="HC173" s="79"/>
      <c r="HD173" s="79"/>
    </row>
    <row r="174" spans="1:212" ht="1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  <c r="BF174" s="58"/>
      <c r="BG174" s="58"/>
      <c r="BH174" s="58"/>
      <c r="BI174" s="58"/>
      <c r="BJ174" s="58"/>
      <c r="BK174" s="58"/>
      <c r="BL174" s="58"/>
      <c r="BM174" s="58"/>
      <c r="BN174" s="58"/>
      <c r="BO174" s="58"/>
      <c r="BP174" s="58"/>
      <c r="BQ174" s="58"/>
      <c r="BR174" s="58"/>
      <c r="BS174" s="58"/>
      <c r="BT174" s="58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58"/>
      <c r="CI174" s="58"/>
      <c r="CJ174" s="58"/>
      <c r="CK174" s="58"/>
      <c r="CL174" s="58"/>
      <c r="CM174" s="58"/>
      <c r="CN174" s="58"/>
      <c r="CO174" s="58"/>
      <c r="CP174" s="58"/>
      <c r="CQ174" s="58"/>
      <c r="CR174" s="58"/>
      <c r="CS174" s="58"/>
      <c r="CT174" s="58"/>
      <c r="CU174" s="58"/>
      <c r="CV174" s="58"/>
      <c r="CW174" s="58"/>
      <c r="CX174" s="58"/>
      <c r="CY174" s="58"/>
      <c r="CZ174" s="58"/>
      <c r="DA174" s="58"/>
      <c r="DB174" s="58"/>
      <c r="DC174" s="58"/>
      <c r="DD174" s="58"/>
      <c r="DE174" s="58"/>
      <c r="DF174" s="58"/>
      <c r="DG174" s="58"/>
      <c r="DH174" s="58"/>
      <c r="DI174" s="58"/>
      <c r="DJ174" s="58"/>
      <c r="DK174" s="58"/>
      <c r="DL174" s="58"/>
      <c r="DM174" s="58"/>
      <c r="DN174" s="58"/>
      <c r="DO174" s="58"/>
      <c r="DP174" s="58"/>
      <c r="DQ174" s="58"/>
      <c r="DR174" s="58"/>
      <c r="DS174" s="58"/>
      <c r="FY174" s="80"/>
      <c r="FZ174" s="79"/>
      <c r="GA174" s="79"/>
      <c r="GB174" s="79"/>
      <c r="GC174" s="79"/>
      <c r="GD174" s="79"/>
      <c r="GE174" s="79"/>
      <c r="GF174" s="79"/>
      <c r="GG174" s="79"/>
      <c r="GH174" s="79"/>
      <c r="GI174" s="79"/>
      <c r="GJ174" s="79"/>
      <c r="GK174" s="79"/>
      <c r="GL174" s="79"/>
      <c r="GM174" s="79"/>
      <c r="GN174" s="79"/>
      <c r="GO174" s="79">
        <v>1</v>
      </c>
      <c r="GP174" s="79"/>
      <c r="GQ174" s="79"/>
      <c r="GR174" s="79"/>
      <c r="GS174" s="79"/>
      <c r="GT174" s="79"/>
      <c r="GU174" s="79"/>
      <c r="GV174" s="79"/>
      <c r="GW174" s="79"/>
      <c r="GX174" s="79"/>
      <c r="GY174" s="79"/>
      <c r="GZ174" s="79"/>
      <c r="HA174" s="79"/>
      <c r="HB174" s="79"/>
      <c r="HC174" s="79"/>
      <c r="HD174" s="79"/>
    </row>
    <row r="175" spans="1:212" ht="1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FY175" s="80"/>
      <c r="FZ175" s="79"/>
      <c r="GA175" s="79"/>
      <c r="GB175" s="79"/>
      <c r="GC175" s="79"/>
      <c r="GD175" s="79"/>
      <c r="GE175" s="79"/>
      <c r="GF175" s="79"/>
      <c r="GG175" s="79"/>
      <c r="GH175" s="79"/>
      <c r="GI175" s="79"/>
      <c r="GJ175" s="79"/>
      <c r="GK175" s="79"/>
      <c r="GL175" s="79"/>
      <c r="GM175" s="79"/>
      <c r="GN175" s="79"/>
      <c r="GO175" s="79"/>
      <c r="GP175" s="79"/>
      <c r="GQ175" s="79"/>
      <c r="GR175" s="79"/>
      <c r="GS175" s="79"/>
      <c r="GT175" s="79"/>
      <c r="GU175" s="79"/>
      <c r="GV175" s="79"/>
      <c r="GW175" s="79"/>
      <c r="GX175" s="79"/>
      <c r="GY175" s="79"/>
      <c r="GZ175" s="79"/>
      <c r="HA175" s="79"/>
      <c r="HB175" s="79"/>
      <c r="HC175" s="79"/>
      <c r="HD175" s="79"/>
    </row>
    <row r="176" spans="1:212" ht="1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8"/>
      <c r="BE176" s="58"/>
      <c r="BF176" s="58"/>
      <c r="BG176" s="58"/>
      <c r="BH176" s="58"/>
      <c r="BI176" s="58"/>
      <c r="BJ176" s="58"/>
      <c r="BK176" s="58"/>
      <c r="BL176" s="58"/>
      <c r="BM176" s="58"/>
      <c r="BN176" s="58"/>
      <c r="BO176" s="58"/>
      <c r="BP176" s="58"/>
      <c r="BQ176" s="58"/>
      <c r="BR176" s="58"/>
      <c r="BS176" s="58"/>
      <c r="BT176" s="58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58"/>
      <c r="CI176" s="58"/>
      <c r="CJ176" s="58"/>
      <c r="CK176" s="58"/>
      <c r="CL176" s="58"/>
      <c r="CM176" s="58"/>
      <c r="CN176" s="58"/>
      <c r="CO176" s="58"/>
      <c r="CP176" s="58"/>
      <c r="CQ176" s="58"/>
      <c r="CR176" s="58"/>
      <c r="CS176" s="58"/>
      <c r="CT176" s="58"/>
      <c r="CU176" s="58"/>
      <c r="CV176" s="58"/>
      <c r="CW176" s="58"/>
      <c r="CX176" s="58"/>
      <c r="CY176" s="58"/>
      <c r="CZ176" s="58"/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  <c r="FY176" s="80"/>
      <c r="FZ176" s="79"/>
      <c r="GA176" s="79"/>
      <c r="GB176" s="79"/>
      <c r="GC176" s="79"/>
      <c r="GD176" s="79"/>
      <c r="GE176" s="79"/>
      <c r="GF176" s="79"/>
      <c r="GG176" s="79"/>
      <c r="GH176" s="79"/>
      <c r="GI176" s="79"/>
      <c r="GJ176" s="79"/>
      <c r="GK176" s="79"/>
      <c r="GL176" s="79"/>
      <c r="GM176" s="79"/>
      <c r="GN176" s="79">
        <v>1</v>
      </c>
      <c r="GO176" s="79"/>
      <c r="GP176" s="79">
        <v>1</v>
      </c>
      <c r="GQ176" s="79"/>
      <c r="GR176" s="79"/>
      <c r="GS176" s="79"/>
      <c r="GT176" s="79"/>
      <c r="GU176" s="79"/>
      <c r="GV176" s="79"/>
      <c r="GW176" s="79"/>
      <c r="GX176" s="79"/>
      <c r="GY176" s="79"/>
      <c r="GZ176" s="79"/>
      <c r="HA176" s="79"/>
      <c r="HB176" s="79"/>
      <c r="HC176" s="79"/>
      <c r="HD176" s="79"/>
    </row>
    <row r="177" spans="1:212" ht="1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58"/>
      <c r="BI177" s="58"/>
      <c r="BJ177" s="58"/>
      <c r="BK177" s="58"/>
      <c r="BL177" s="58"/>
      <c r="BM177" s="58"/>
      <c r="BN177" s="58"/>
      <c r="BO177" s="58"/>
      <c r="BP177" s="58"/>
      <c r="BQ177" s="58"/>
      <c r="BR177" s="58"/>
      <c r="BS177" s="58"/>
      <c r="BT177" s="58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58"/>
      <c r="CI177" s="58"/>
      <c r="CJ177" s="58"/>
      <c r="CK177" s="58"/>
      <c r="CL177" s="58"/>
      <c r="CM177" s="58"/>
      <c r="CN177" s="58"/>
      <c r="CO177" s="58"/>
      <c r="CP177" s="58"/>
      <c r="CQ177" s="58"/>
      <c r="CR177" s="58"/>
      <c r="CS177" s="58"/>
      <c r="CT177" s="58"/>
      <c r="CU177" s="58"/>
      <c r="CV177" s="58"/>
      <c r="CW177" s="58"/>
      <c r="CX177" s="58"/>
      <c r="CY177" s="58"/>
      <c r="CZ177" s="58"/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  <c r="FY177" s="80"/>
      <c r="FZ177" s="79"/>
      <c r="GA177" s="79"/>
      <c r="GB177" s="79"/>
      <c r="GC177" s="79"/>
      <c r="GD177" s="79"/>
      <c r="GE177" s="79"/>
      <c r="GF177" s="79"/>
      <c r="GG177" s="79"/>
      <c r="GH177" s="79"/>
      <c r="GI177" s="79"/>
      <c r="GJ177" s="79"/>
      <c r="GK177" s="79"/>
      <c r="GL177" s="79"/>
      <c r="GM177" s="79"/>
      <c r="GN177" s="79"/>
      <c r="GO177" s="79"/>
      <c r="GP177" s="79"/>
      <c r="GQ177" s="79"/>
      <c r="GR177" s="79"/>
      <c r="GS177" s="79"/>
      <c r="GT177" s="79"/>
      <c r="GU177" s="79"/>
      <c r="GV177" s="79"/>
      <c r="GW177" s="79"/>
      <c r="GX177" s="79"/>
      <c r="GY177" s="79"/>
      <c r="GZ177" s="79"/>
      <c r="HA177" s="79"/>
      <c r="HB177" s="79"/>
      <c r="HC177" s="79"/>
      <c r="HD177" s="79"/>
    </row>
    <row r="178" spans="1:212" ht="1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  <c r="BD178" s="58"/>
      <c r="BE178" s="58"/>
      <c r="BF178" s="58"/>
      <c r="BG178" s="58"/>
      <c r="BH178" s="58"/>
      <c r="BI178" s="58"/>
      <c r="BJ178" s="58"/>
      <c r="BK178" s="58"/>
      <c r="BL178" s="58"/>
      <c r="BM178" s="58"/>
      <c r="BN178" s="58"/>
      <c r="BO178" s="58"/>
      <c r="BP178" s="58"/>
      <c r="BQ178" s="58"/>
      <c r="BR178" s="58"/>
      <c r="BS178" s="58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58"/>
      <c r="CI178" s="58"/>
      <c r="CJ178" s="58"/>
      <c r="CK178" s="58"/>
      <c r="CL178" s="58"/>
      <c r="CM178" s="58"/>
      <c r="CN178" s="58"/>
      <c r="CO178" s="58"/>
      <c r="CP178" s="58"/>
      <c r="CQ178" s="58"/>
      <c r="CR178" s="58"/>
      <c r="CS178" s="58"/>
      <c r="CT178" s="58"/>
      <c r="CU178" s="58"/>
      <c r="CV178" s="58"/>
      <c r="CW178" s="58"/>
      <c r="CX178" s="58"/>
      <c r="CY178" s="58"/>
      <c r="CZ178" s="58"/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  <c r="FY178" s="80"/>
      <c r="FZ178" s="79"/>
      <c r="GA178" s="79"/>
      <c r="GB178" s="79"/>
      <c r="GC178" s="79"/>
      <c r="GD178" s="79"/>
      <c r="GE178" s="79"/>
      <c r="GF178" s="79"/>
      <c r="GG178" s="79"/>
      <c r="GH178" s="79"/>
      <c r="GI178" s="79"/>
      <c r="GJ178" s="79"/>
      <c r="GK178" s="79"/>
      <c r="GL178" s="79"/>
      <c r="GM178" s="79"/>
      <c r="GN178" s="79"/>
      <c r="GO178" s="79">
        <v>1</v>
      </c>
      <c r="GP178" s="79"/>
      <c r="GQ178" s="79"/>
      <c r="GR178" s="79"/>
      <c r="GS178" s="79"/>
      <c r="GT178" s="79"/>
      <c r="GU178" s="79"/>
      <c r="GV178" s="79"/>
      <c r="GW178" s="79"/>
      <c r="GX178" s="79"/>
      <c r="GY178" s="79"/>
      <c r="GZ178" s="79"/>
      <c r="HA178" s="79"/>
      <c r="HB178" s="79"/>
      <c r="HC178" s="79"/>
      <c r="HD178" s="79"/>
    </row>
    <row r="179" spans="1:212" ht="1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I179" s="58"/>
      <c r="BJ179" s="58"/>
      <c r="BK179" s="58"/>
      <c r="BL179" s="58"/>
      <c r="BM179" s="58"/>
      <c r="BN179" s="58"/>
      <c r="BO179" s="58"/>
      <c r="BP179" s="58"/>
      <c r="BQ179" s="58"/>
      <c r="BR179" s="58"/>
      <c r="BS179" s="58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58"/>
      <c r="CI179" s="58"/>
      <c r="CJ179" s="58"/>
      <c r="CK179" s="58"/>
      <c r="CL179" s="58"/>
      <c r="CM179" s="58"/>
      <c r="CN179" s="58"/>
      <c r="CO179" s="58"/>
      <c r="CP179" s="58"/>
      <c r="CQ179" s="58"/>
      <c r="CR179" s="58"/>
      <c r="CS179" s="58"/>
      <c r="CT179" s="58"/>
      <c r="CU179" s="58"/>
      <c r="CV179" s="58"/>
      <c r="CW179" s="58"/>
      <c r="CX179" s="58"/>
      <c r="CY179" s="58"/>
      <c r="CZ179" s="58"/>
      <c r="DA179" s="58"/>
      <c r="DB179" s="58"/>
      <c r="DC179" s="58"/>
      <c r="DD179" s="58"/>
      <c r="DE179" s="58"/>
      <c r="DF179" s="58"/>
      <c r="DG179" s="58"/>
      <c r="DH179" s="58"/>
      <c r="DI179" s="58"/>
      <c r="DJ179" s="58"/>
      <c r="DK179" s="58"/>
      <c r="DL179" s="58"/>
      <c r="DM179" s="58"/>
      <c r="DN179" s="58"/>
      <c r="DO179" s="58"/>
      <c r="DP179" s="58"/>
      <c r="DQ179" s="58"/>
      <c r="DR179" s="58"/>
      <c r="DS179" s="58"/>
      <c r="FY179" s="80"/>
      <c r="FZ179" s="79"/>
      <c r="GA179" s="79"/>
      <c r="GB179" s="79"/>
      <c r="GC179" s="79"/>
      <c r="GD179" s="79"/>
      <c r="GE179" s="79"/>
      <c r="GF179" s="79"/>
      <c r="GG179" s="79"/>
      <c r="GH179" s="79"/>
      <c r="GI179" s="79"/>
      <c r="GJ179" s="79"/>
      <c r="GK179" s="79"/>
      <c r="GL179" s="79"/>
      <c r="GM179" s="79"/>
      <c r="GN179" s="79"/>
      <c r="GO179" s="79"/>
      <c r="GP179" s="79">
        <v>1</v>
      </c>
      <c r="GQ179" s="79"/>
      <c r="GR179" s="79"/>
      <c r="GS179" s="79"/>
      <c r="GT179" s="79"/>
      <c r="GU179" s="79"/>
      <c r="GV179" s="79"/>
      <c r="GW179" s="79"/>
      <c r="GX179" s="79"/>
      <c r="GY179" s="79"/>
      <c r="GZ179" s="79"/>
      <c r="HA179" s="79"/>
      <c r="HB179" s="79"/>
      <c r="HC179" s="79"/>
      <c r="HD179" s="79"/>
    </row>
    <row r="180" spans="1:212" ht="1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  <c r="BD180" s="58"/>
      <c r="BE180" s="58"/>
      <c r="BF180" s="58"/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58"/>
      <c r="CI180" s="58"/>
      <c r="CJ180" s="58"/>
      <c r="CK180" s="58"/>
      <c r="CL180" s="58"/>
      <c r="CM180" s="58"/>
      <c r="CN180" s="58"/>
      <c r="CO180" s="58"/>
      <c r="CP180" s="58"/>
      <c r="CQ180" s="58"/>
      <c r="CR180" s="58"/>
      <c r="CS180" s="58"/>
      <c r="CT180" s="58"/>
      <c r="CU180" s="58"/>
      <c r="CV180" s="58"/>
      <c r="CW180" s="58"/>
      <c r="CX180" s="58"/>
      <c r="CY180" s="58"/>
      <c r="CZ180" s="58"/>
      <c r="DA180" s="58"/>
      <c r="DB180" s="58"/>
      <c r="DC180" s="58"/>
      <c r="DD180" s="58"/>
      <c r="DE180" s="58"/>
      <c r="DF180" s="58"/>
      <c r="DG180" s="58"/>
      <c r="DH180" s="58"/>
      <c r="DI180" s="58"/>
      <c r="DJ180" s="58"/>
      <c r="DK180" s="58"/>
      <c r="DL180" s="58"/>
      <c r="DM180" s="58"/>
      <c r="DN180" s="58"/>
      <c r="DO180" s="58"/>
      <c r="DP180" s="58"/>
      <c r="DQ180" s="58"/>
      <c r="DR180" s="58"/>
      <c r="DS180" s="58"/>
      <c r="FY180" s="80"/>
      <c r="FZ180" s="79"/>
      <c r="GA180" s="79"/>
      <c r="GB180" s="79"/>
      <c r="GC180" s="79"/>
      <c r="GD180" s="79"/>
      <c r="GE180" s="79"/>
      <c r="GF180" s="79"/>
      <c r="GG180" s="79"/>
      <c r="GH180" s="79"/>
      <c r="GI180" s="79"/>
      <c r="GJ180" s="79"/>
      <c r="GK180" s="79"/>
      <c r="GL180" s="79"/>
      <c r="GM180" s="79"/>
      <c r="GN180" s="79"/>
      <c r="GO180" s="79"/>
      <c r="GP180" s="79"/>
      <c r="GQ180" s="79"/>
      <c r="GR180" s="79"/>
      <c r="GS180" s="79"/>
      <c r="GT180" s="79"/>
      <c r="GU180" s="79"/>
      <c r="GV180" s="79"/>
      <c r="GW180" s="79"/>
      <c r="GX180" s="79"/>
      <c r="GY180" s="79"/>
      <c r="GZ180" s="79"/>
      <c r="HA180" s="79"/>
      <c r="HB180" s="79"/>
      <c r="HC180" s="79"/>
      <c r="HD180" s="79"/>
    </row>
    <row r="181" spans="1:212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8"/>
      <c r="BR181" s="58"/>
      <c r="BS181" s="58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58"/>
      <c r="CI181" s="58"/>
      <c r="CJ181" s="58"/>
      <c r="CK181" s="58"/>
      <c r="CL181" s="58"/>
      <c r="CM181" s="58"/>
      <c r="CN181" s="58"/>
      <c r="CO181" s="58"/>
      <c r="CP181" s="58"/>
      <c r="CQ181" s="58"/>
      <c r="CR181" s="58"/>
      <c r="CS181" s="58"/>
      <c r="CT181" s="58"/>
      <c r="CU181" s="58"/>
      <c r="CV181" s="58"/>
      <c r="CW181" s="58"/>
      <c r="CX181" s="58"/>
      <c r="CY181" s="58"/>
      <c r="CZ181" s="58"/>
      <c r="DA181" s="58"/>
      <c r="DB181" s="58"/>
      <c r="DC181" s="58"/>
      <c r="DD181" s="58"/>
      <c r="DE181" s="58"/>
      <c r="DF181" s="58"/>
      <c r="DG181" s="58"/>
      <c r="DH181" s="58"/>
      <c r="DI181" s="58"/>
      <c r="DJ181" s="58"/>
      <c r="DK181" s="58"/>
      <c r="DL181" s="58"/>
      <c r="DM181" s="58"/>
      <c r="DN181" s="58"/>
      <c r="DO181" s="58"/>
      <c r="DP181" s="58"/>
      <c r="DQ181" s="58"/>
      <c r="DR181" s="58"/>
      <c r="DS181" s="58"/>
      <c r="FY181" s="80"/>
      <c r="FZ181" s="79"/>
      <c r="GA181" s="79"/>
      <c r="GB181" s="79"/>
      <c r="GC181" s="79"/>
      <c r="GD181" s="79"/>
      <c r="GE181" s="79"/>
      <c r="GF181" s="79"/>
      <c r="GG181" s="79"/>
      <c r="GH181" s="79"/>
      <c r="GI181" s="79"/>
      <c r="GJ181" s="79"/>
      <c r="GK181" s="79"/>
      <c r="GL181" s="79"/>
      <c r="GM181" s="79"/>
      <c r="GN181" s="79"/>
      <c r="GO181" s="79"/>
      <c r="GP181" s="79"/>
      <c r="GQ181" s="79"/>
      <c r="GR181" s="79"/>
      <c r="GS181" s="79"/>
      <c r="GT181" s="79"/>
      <c r="GU181" s="79"/>
      <c r="GV181" s="79"/>
      <c r="GW181" s="79"/>
      <c r="GX181" s="79"/>
      <c r="GY181" s="79"/>
      <c r="GZ181" s="79"/>
      <c r="HA181" s="79"/>
      <c r="HB181" s="79"/>
      <c r="HC181" s="79"/>
      <c r="HD181" s="79"/>
    </row>
    <row r="182" spans="1:212" ht="1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H182" s="58"/>
      <c r="BI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58"/>
      <c r="CI182" s="58"/>
      <c r="CJ182" s="58"/>
      <c r="CK182" s="58"/>
      <c r="CL182" s="58"/>
      <c r="CM182" s="58"/>
      <c r="CN182" s="58"/>
      <c r="CO182" s="58"/>
      <c r="CP182" s="58"/>
      <c r="CQ182" s="58"/>
      <c r="CR182" s="58"/>
      <c r="CS182" s="58"/>
      <c r="CT182" s="58"/>
      <c r="CU182" s="58"/>
      <c r="CV182" s="58"/>
      <c r="CW182" s="58"/>
      <c r="CX182" s="58"/>
      <c r="CY182" s="58"/>
      <c r="CZ182" s="58"/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  <c r="FY182" s="80"/>
      <c r="FZ182" s="79"/>
      <c r="GA182" s="79"/>
      <c r="GB182" s="79"/>
      <c r="GC182" s="79"/>
      <c r="GD182" s="79"/>
      <c r="GE182" s="79"/>
      <c r="GF182" s="79"/>
      <c r="GG182" s="79"/>
      <c r="GH182" s="79"/>
      <c r="GI182" s="79"/>
      <c r="GJ182" s="79"/>
      <c r="GK182" s="79"/>
      <c r="GL182" s="79"/>
      <c r="GM182" s="79">
        <v>1</v>
      </c>
      <c r="GN182" s="79">
        <v>1</v>
      </c>
      <c r="GO182" s="79">
        <v>1</v>
      </c>
      <c r="GP182" s="79">
        <v>1</v>
      </c>
      <c r="GQ182" s="79"/>
      <c r="GR182" s="79"/>
      <c r="GS182" s="79"/>
      <c r="GT182" s="79"/>
      <c r="GU182" s="79"/>
      <c r="GV182" s="79"/>
      <c r="GW182" s="79"/>
      <c r="GX182" s="79"/>
      <c r="GY182" s="79"/>
      <c r="GZ182" s="79"/>
      <c r="HA182" s="79"/>
      <c r="HB182" s="79"/>
      <c r="HC182" s="79"/>
      <c r="HD182" s="79"/>
    </row>
    <row r="183" spans="1:212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H183" s="58"/>
      <c r="BI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58"/>
      <c r="CR183" s="58"/>
      <c r="CS183" s="58"/>
      <c r="CT183" s="58"/>
      <c r="CU183" s="58"/>
      <c r="CV183" s="58"/>
      <c r="CW183" s="58"/>
      <c r="CX183" s="58"/>
      <c r="CY183" s="58"/>
      <c r="CZ183" s="58"/>
      <c r="DA183" s="58"/>
      <c r="DB183" s="58"/>
      <c r="DC183" s="58"/>
      <c r="DD183" s="58"/>
      <c r="DE183" s="58"/>
      <c r="DF183" s="58"/>
      <c r="DG183" s="58"/>
      <c r="DH183" s="58"/>
      <c r="DI183" s="58"/>
      <c r="DJ183" s="58"/>
      <c r="DK183" s="58"/>
      <c r="DL183" s="58"/>
      <c r="DM183" s="58"/>
      <c r="DN183" s="58"/>
      <c r="DO183" s="58"/>
      <c r="DP183" s="58"/>
      <c r="DQ183" s="58"/>
      <c r="DR183" s="58"/>
      <c r="DS183" s="58"/>
      <c r="FY183" s="80"/>
      <c r="FZ183" s="79"/>
      <c r="GA183" s="79"/>
      <c r="GB183" s="79"/>
      <c r="GC183" s="79"/>
      <c r="GD183" s="79"/>
      <c r="GE183" s="79"/>
      <c r="GF183" s="79"/>
      <c r="GG183" s="79"/>
      <c r="GH183" s="79"/>
      <c r="GI183" s="79"/>
      <c r="GJ183" s="79"/>
      <c r="GK183" s="79"/>
      <c r="GL183" s="79"/>
      <c r="GM183" s="79">
        <v>1</v>
      </c>
      <c r="GN183" s="79"/>
      <c r="GO183" s="79"/>
      <c r="GP183" s="79"/>
      <c r="GQ183" s="79"/>
      <c r="GR183" s="79"/>
      <c r="GS183" s="79"/>
      <c r="GT183" s="79"/>
      <c r="GU183" s="79"/>
      <c r="GV183" s="79"/>
      <c r="GW183" s="79"/>
      <c r="GX183" s="79"/>
      <c r="GY183" s="79"/>
      <c r="GZ183" s="79"/>
      <c r="HA183" s="79"/>
      <c r="HB183" s="79"/>
      <c r="HC183" s="79"/>
      <c r="HD183" s="79"/>
    </row>
    <row r="184" spans="1:212" ht="1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8"/>
      <c r="BW184" s="58"/>
      <c r="BX184" s="58"/>
      <c r="BY184" s="58"/>
      <c r="BZ184" s="58"/>
      <c r="CA184" s="58"/>
      <c r="CB184" s="58"/>
      <c r="CC184" s="58"/>
      <c r="CD184" s="58"/>
      <c r="CE184" s="58"/>
      <c r="CF184" s="58"/>
      <c r="CG184" s="58"/>
      <c r="CH184" s="58"/>
      <c r="CI184" s="58"/>
      <c r="CJ184" s="58"/>
      <c r="CK184" s="58"/>
      <c r="CL184" s="58"/>
      <c r="CM184" s="58"/>
      <c r="CN184" s="58"/>
      <c r="CO184" s="58"/>
      <c r="CP184" s="58"/>
      <c r="CQ184" s="58"/>
      <c r="CR184" s="58"/>
      <c r="CS184" s="58"/>
      <c r="CT184" s="58"/>
      <c r="CU184" s="58"/>
      <c r="CV184" s="58"/>
      <c r="CW184" s="58"/>
      <c r="CX184" s="58"/>
      <c r="CY184" s="58"/>
      <c r="CZ184" s="58"/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  <c r="FY184" s="80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>
        <v>1</v>
      </c>
      <c r="GN184" s="79">
        <v>1</v>
      </c>
      <c r="GO184" s="79"/>
      <c r="GP184" s="79"/>
      <c r="GQ184" s="79"/>
      <c r="GR184" s="79"/>
      <c r="GS184" s="79"/>
      <c r="GT184" s="79"/>
      <c r="GU184" s="79"/>
      <c r="GV184" s="79"/>
      <c r="GW184" s="79"/>
      <c r="GX184" s="79"/>
      <c r="GY184" s="79"/>
      <c r="GZ184" s="79"/>
      <c r="HA184" s="79"/>
      <c r="HB184" s="79"/>
      <c r="HC184" s="79"/>
      <c r="HD184" s="79"/>
    </row>
    <row r="185" spans="1:212" ht="1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8"/>
      <c r="BW185" s="58"/>
      <c r="BX185" s="58"/>
      <c r="BY185" s="58"/>
      <c r="BZ185" s="58"/>
      <c r="CA185" s="58"/>
      <c r="CB185" s="58"/>
      <c r="CC185" s="58"/>
      <c r="CD185" s="58"/>
      <c r="CE185" s="58"/>
      <c r="CF185" s="58"/>
      <c r="CG185" s="58"/>
      <c r="CH185" s="58"/>
      <c r="CI185" s="58"/>
      <c r="CJ185" s="58"/>
      <c r="CK185" s="58"/>
      <c r="CL185" s="58"/>
      <c r="CM185" s="58"/>
      <c r="CN185" s="58"/>
      <c r="CO185" s="58"/>
      <c r="CP185" s="58"/>
      <c r="CQ185" s="58"/>
      <c r="CR185" s="58"/>
      <c r="CS185" s="58"/>
      <c r="CT185" s="58"/>
      <c r="CU185" s="58"/>
      <c r="CV185" s="58"/>
      <c r="CW185" s="58"/>
      <c r="CX185" s="58"/>
      <c r="CY185" s="58"/>
      <c r="CZ185" s="58"/>
      <c r="DA185" s="58"/>
      <c r="DB185" s="58"/>
      <c r="DC185" s="58"/>
      <c r="DD185" s="58"/>
      <c r="DE185" s="58"/>
      <c r="DF185" s="58"/>
      <c r="DG185" s="58"/>
      <c r="DH185" s="58"/>
      <c r="DI185" s="58"/>
      <c r="DJ185" s="58"/>
      <c r="DK185" s="58"/>
      <c r="DL185" s="58"/>
      <c r="DM185" s="58"/>
      <c r="DN185" s="58"/>
      <c r="DO185" s="58"/>
      <c r="DP185" s="58"/>
      <c r="DQ185" s="58"/>
      <c r="DR185" s="58"/>
      <c r="DS185" s="58"/>
      <c r="FY185" s="80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>
        <v>1</v>
      </c>
      <c r="GN185" s="79"/>
      <c r="GO185" s="79">
        <v>1</v>
      </c>
      <c r="GP185" s="79"/>
      <c r="GQ185" s="79"/>
      <c r="GR185" s="79"/>
      <c r="GS185" s="79"/>
      <c r="GT185" s="79"/>
      <c r="GU185" s="79"/>
      <c r="GV185" s="79"/>
      <c r="GW185" s="79"/>
      <c r="GX185" s="79"/>
      <c r="GY185" s="79"/>
      <c r="GZ185" s="79"/>
      <c r="HA185" s="79"/>
      <c r="HB185" s="79"/>
      <c r="HC185" s="79"/>
      <c r="HD185" s="79"/>
    </row>
    <row r="186" spans="1:212" ht="1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8"/>
      <c r="BW186" s="58"/>
      <c r="BX186" s="58"/>
      <c r="BY186" s="58"/>
      <c r="BZ186" s="58"/>
      <c r="CA186" s="58"/>
      <c r="CB186" s="58"/>
      <c r="CC186" s="58"/>
      <c r="CD186" s="58"/>
      <c r="CE186" s="58"/>
      <c r="CF186" s="58"/>
      <c r="CG186" s="58"/>
      <c r="CH186" s="58"/>
      <c r="CI186" s="58"/>
      <c r="CJ186" s="58"/>
      <c r="CK186" s="58"/>
      <c r="CL186" s="58"/>
      <c r="CM186" s="58"/>
      <c r="CN186" s="58"/>
      <c r="CO186" s="58"/>
      <c r="CP186" s="58"/>
      <c r="CQ186" s="58"/>
      <c r="CR186" s="58"/>
      <c r="CS186" s="58"/>
      <c r="CT186" s="58"/>
      <c r="CU186" s="58"/>
      <c r="CV186" s="58"/>
      <c r="CW186" s="58"/>
      <c r="CX186" s="58"/>
      <c r="CY186" s="58"/>
      <c r="CZ186" s="58"/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  <c r="FY186" s="80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>
        <v>1</v>
      </c>
      <c r="GN186" s="79">
        <v>1</v>
      </c>
      <c r="GO186" s="79"/>
      <c r="GP186" s="79">
        <v>1</v>
      </c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</row>
    <row r="187" spans="1:212" ht="1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  <c r="BD187" s="58"/>
      <c r="BE187" s="58"/>
      <c r="BF187" s="58"/>
      <c r="BG187" s="58"/>
      <c r="BH187" s="58"/>
      <c r="BI187" s="58"/>
      <c r="BJ187" s="58"/>
      <c r="BK187" s="58"/>
      <c r="BL187" s="58"/>
      <c r="BM187" s="58"/>
      <c r="BN187" s="58"/>
      <c r="BO187" s="58"/>
      <c r="BP187" s="58"/>
      <c r="BQ187" s="58"/>
      <c r="BR187" s="58"/>
      <c r="BS187" s="58"/>
      <c r="BT187" s="58"/>
      <c r="BU187" s="58"/>
      <c r="BV187" s="58"/>
      <c r="BW187" s="58"/>
      <c r="BX187" s="58"/>
      <c r="BY187" s="58"/>
      <c r="BZ187" s="58"/>
      <c r="CA187" s="58"/>
      <c r="CB187" s="58"/>
      <c r="CC187" s="58"/>
      <c r="CD187" s="58"/>
      <c r="CE187" s="58"/>
      <c r="CF187" s="58"/>
      <c r="CG187" s="58"/>
      <c r="CH187" s="58"/>
      <c r="CI187" s="58"/>
      <c r="CJ187" s="58"/>
      <c r="CK187" s="58"/>
      <c r="CL187" s="58"/>
      <c r="CM187" s="58"/>
      <c r="CN187" s="58"/>
      <c r="CO187" s="58"/>
      <c r="CP187" s="58"/>
      <c r="CQ187" s="58"/>
      <c r="CR187" s="58"/>
      <c r="CS187" s="58"/>
      <c r="CT187" s="58"/>
      <c r="CU187" s="58"/>
      <c r="CV187" s="58"/>
      <c r="CW187" s="58"/>
      <c r="CX187" s="58"/>
      <c r="CY187" s="58"/>
      <c r="CZ187" s="58"/>
      <c r="DA187" s="58"/>
      <c r="DB187" s="58"/>
      <c r="DC187" s="58"/>
      <c r="DD187" s="58"/>
      <c r="DE187" s="58"/>
      <c r="DF187" s="58"/>
      <c r="DG187" s="58"/>
      <c r="DH187" s="58"/>
      <c r="DI187" s="58"/>
      <c r="DJ187" s="58"/>
      <c r="DK187" s="58"/>
      <c r="DL187" s="58"/>
      <c r="DM187" s="58"/>
      <c r="DN187" s="58"/>
      <c r="DO187" s="58"/>
      <c r="DP187" s="58"/>
      <c r="DQ187" s="58"/>
      <c r="DR187" s="58"/>
      <c r="DS187" s="58"/>
      <c r="FY187" s="80"/>
      <c r="FZ187" s="79"/>
      <c r="GA187" s="79"/>
      <c r="GB187" s="79"/>
      <c r="GC187" s="79"/>
      <c r="GD187" s="79"/>
      <c r="GE187" s="79"/>
      <c r="GF187" s="79"/>
      <c r="GG187" s="79"/>
      <c r="GH187" s="79"/>
      <c r="GI187" s="79"/>
      <c r="GJ187" s="79"/>
      <c r="GK187" s="79"/>
      <c r="GL187" s="79"/>
      <c r="GM187" s="79">
        <v>1</v>
      </c>
      <c r="GN187" s="79"/>
      <c r="GO187" s="79"/>
      <c r="GP187" s="79"/>
      <c r="GQ187" s="79"/>
      <c r="GR187" s="79"/>
      <c r="GS187" s="79"/>
      <c r="GT187" s="79"/>
      <c r="GU187" s="79"/>
      <c r="GV187" s="79"/>
      <c r="GW187" s="79"/>
      <c r="GX187" s="79"/>
      <c r="GY187" s="79"/>
      <c r="GZ187" s="79"/>
      <c r="HA187" s="79"/>
      <c r="HB187" s="79"/>
      <c r="HC187" s="79"/>
      <c r="HD187" s="79"/>
    </row>
    <row r="188" spans="1:212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8"/>
      <c r="BS188" s="58"/>
      <c r="BT188" s="58"/>
      <c r="BU188" s="58"/>
      <c r="BV188" s="58"/>
      <c r="BW188" s="58"/>
      <c r="BX188" s="58"/>
      <c r="BY188" s="58"/>
      <c r="BZ188" s="58"/>
      <c r="CA188" s="58"/>
      <c r="CB188" s="58"/>
      <c r="CC188" s="58"/>
      <c r="CD188" s="58"/>
      <c r="CE188" s="58"/>
      <c r="CF188" s="58"/>
      <c r="CG188" s="58"/>
      <c r="CH188" s="58"/>
      <c r="CI188" s="58"/>
      <c r="CJ188" s="58"/>
      <c r="CK188" s="58"/>
      <c r="CL188" s="58"/>
      <c r="CM188" s="58"/>
      <c r="CN188" s="58"/>
      <c r="CO188" s="58"/>
      <c r="CP188" s="58"/>
      <c r="CQ188" s="58"/>
      <c r="CR188" s="58"/>
      <c r="CS188" s="58"/>
      <c r="CT188" s="58"/>
      <c r="CU188" s="58"/>
      <c r="CV188" s="58"/>
      <c r="CW188" s="58"/>
      <c r="CX188" s="58"/>
      <c r="CY188" s="58"/>
      <c r="CZ188" s="58"/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  <c r="FY188" s="80"/>
      <c r="FZ188" s="79"/>
      <c r="GA188" s="79"/>
      <c r="GB188" s="79"/>
      <c r="GC188" s="79"/>
      <c r="GD188" s="79"/>
      <c r="GE188" s="79"/>
      <c r="GF188" s="79"/>
      <c r="GG188" s="79"/>
      <c r="GH188" s="79"/>
      <c r="GI188" s="79"/>
      <c r="GJ188" s="79"/>
      <c r="GK188" s="79"/>
      <c r="GL188" s="79"/>
      <c r="GM188" s="79">
        <v>1</v>
      </c>
      <c r="GN188" s="79">
        <v>1</v>
      </c>
      <c r="GO188" s="79">
        <v>1</v>
      </c>
      <c r="GP188" s="79"/>
      <c r="GQ188" s="79"/>
      <c r="GR188" s="79"/>
      <c r="GS188" s="79"/>
      <c r="GT188" s="79"/>
      <c r="GU188" s="79"/>
      <c r="GV188" s="79"/>
      <c r="GW188" s="79"/>
      <c r="GX188" s="79"/>
      <c r="GY188" s="79"/>
      <c r="GZ188" s="79"/>
      <c r="HA188" s="79"/>
      <c r="HB188" s="79"/>
      <c r="HC188" s="79"/>
      <c r="HD188" s="79"/>
    </row>
    <row r="189" spans="1:212" ht="1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  <c r="BD189" s="58"/>
      <c r="BE189" s="58"/>
      <c r="BF189" s="58"/>
      <c r="BG189" s="58"/>
      <c r="BH189" s="58"/>
      <c r="BI189" s="58"/>
      <c r="BJ189" s="58"/>
      <c r="BK189" s="58"/>
      <c r="BL189" s="58"/>
      <c r="BM189" s="58"/>
      <c r="BN189" s="58"/>
      <c r="BO189" s="58"/>
      <c r="BP189" s="58"/>
      <c r="BQ189" s="58"/>
      <c r="BR189" s="58"/>
      <c r="BS189" s="58"/>
      <c r="BT189" s="58"/>
      <c r="BU189" s="58"/>
      <c r="BV189" s="58"/>
      <c r="BW189" s="58"/>
      <c r="BX189" s="58"/>
      <c r="BY189" s="58"/>
      <c r="BZ189" s="58"/>
      <c r="CA189" s="58"/>
      <c r="CB189" s="58"/>
      <c r="CC189" s="58"/>
      <c r="CD189" s="58"/>
      <c r="CE189" s="58"/>
      <c r="CF189" s="58"/>
      <c r="CG189" s="58"/>
      <c r="CH189" s="58"/>
      <c r="CI189" s="58"/>
      <c r="CJ189" s="58"/>
      <c r="CK189" s="58"/>
      <c r="CL189" s="58"/>
      <c r="CM189" s="58"/>
      <c r="CN189" s="58"/>
      <c r="CO189" s="58"/>
      <c r="CP189" s="58"/>
      <c r="CQ189" s="58"/>
      <c r="CR189" s="58"/>
      <c r="CS189" s="58"/>
      <c r="CT189" s="58"/>
      <c r="CU189" s="58"/>
      <c r="CV189" s="58"/>
      <c r="CW189" s="58"/>
      <c r="CX189" s="58"/>
      <c r="CY189" s="58"/>
      <c r="CZ189" s="58"/>
      <c r="DA189" s="58"/>
      <c r="DB189" s="58"/>
      <c r="DC189" s="58"/>
      <c r="DD189" s="58"/>
      <c r="DE189" s="58"/>
      <c r="DF189" s="58"/>
      <c r="DG189" s="58"/>
      <c r="DH189" s="58"/>
      <c r="DI189" s="58"/>
      <c r="DJ189" s="58"/>
      <c r="DK189" s="58"/>
      <c r="DL189" s="58"/>
      <c r="DM189" s="58"/>
      <c r="DN189" s="58"/>
      <c r="DO189" s="58"/>
      <c r="DP189" s="58"/>
      <c r="DQ189" s="58"/>
      <c r="DR189" s="58"/>
      <c r="DS189" s="58"/>
      <c r="FY189" s="80"/>
      <c r="FZ189" s="79"/>
      <c r="GA189" s="79"/>
      <c r="GB189" s="79"/>
      <c r="GC189" s="79"/>
      <c r="GD189" s="79"/>
      <c r="GE189" s="79"/>
      <c r="GF189" s="79"/>
      <c r="GG189" s="79"/>
      <c r="GH189" s="79"/>
      <c r="GI189" s="79"/>
      <c r="GJ189" s="79"/>
      <c r="GK189" s="79"/>
      <c r="GL189" s="79"/>
      <c r="GM189" s="79">
        <v>1</v>
      </c>
      <c r="GN189" s="79"/>
      <c r="GO189" s="79"/>
      <c r="GP189" s="79"/>
      <c r="GQ189" s="79"/>
      <c r="GR189" s="79"/>
      <c r="GS189" s="79"/>
      <c r="GT189" s="79"/>
      <c r="GU189" s="79"/>
      <c r="GV189" s="79"/>
      <c r="GW189" s="79"/>
      <c r="GX189" s="79"/>
      <c r="GY189" s="79"/>
      <c r="GZ189" s="79"/>
      <c r="HA189" s="79"/>
      <c r="HB189" s="79"/>
      <c r="HC189" s="79"/>
      <c r="HD189" s="79"/>
    </row>
    <row r="190" spans="1:212" ht="1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  <c r="BD190" s="58"/>
      <c r="BE190" s="58"/>
      <c r="BF190" s="58"/>
      <c r="BG190" s="58"/>
      <c r="BH190" s="58"/>
      <c r="BI190" s="58"/>
      <c r="BJ190" s="58"/>
      <c r="BK190" s="58"/>
      <c r="BL190" s="58"/>
      <c r="BM190" s="58"/>
      <c r="BN190" s="58"/>
      <c r="BO190" s="58"/>
      <c r="BP190" s="58"/>
      <c r="BQ190" s="58"/>
      <c r="BR190" s="58"/>
      <c r="BS190" s="58"/>
      <c r="BT190" s="58"/>
      <c r="BU190" s="58"/>
      <c r="BV190" s="58"/>
      <c r="BW190" s="58"/>
      <c r="BX190" s="58"/>
      <c r="BY190" s="58"/>
      <c r="BZ190" s="58"/>
      <c r="CA190" s="58"/>
      <c r="CB190" s="58"/>
      <c r="CC190" s="58"/>
      <c r="CD190" s="58"/>
      <c r="CE190" s="58"/>
      <c r="CF190" s="58"/>
      <c r="CG190" s="58"/>
      <c r="CH190" s="58"/>
      <c r="CI190" s="58"/>
      <c r="CJ190" s="58"/>
      <c r="CK190" s="58"/>
      <c r="CL190" s="58"/>
      <c r="CM190" s="58"/>
      <c r="CN190" s="58"/>
      <c r="CO190" s="58"/>
      <c r="CP190" s="58"/>
      <c r="CQ190" s="58"/>
      <c r="CR190" s="58"/>
      <c r="CS190" s="58"/>
      <c r="CT190" s="58"/>
      <c r="CU190" s="58"/>
      <c r="CV190" s="58"/>
      <c r="CW190" s="58"/>
      <c r="CX190" s="58"/>
      <c r="CY190" s="58"/>
      <c r="CZ190" s="58"/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  <c r="FY190" s="80"/>
      <c r="FZ190" s="79"/>
      <c r="GA190" s="79"/>
      <c r="GB190" s="79"/>
      <c r="GC190" s="79"/>
      <c r="GD190" s="79"/>
      <c r="GE190" s="79"/>
      <c r="GF190" s="79"/>
      <c r="GG190" s="79"/>
      <c r="GH190" s="79"/>
      <c r="GI190" s="79"/>
      <c r="GJ190" s="79"/>
      <c r="GK190" s="79"/>
      <c r="GL190" s="79"/>
      <c r="GM190" s="79">
        <v>1</v>
      </c>
      <c r="GN190" s="79">
        <v>1</v>
      </c>
      <c r="GO190" s="79"/>
      <c r="GP190" s="79">
        <v>1</v>
      </c>
      <c r="GQ190" s="79"/>
      <c r="GR190" s="79"/>
      <c r="GS190" s="79"/>
      <c r="GT190" s="79"/>
      <c r="GU190" s="79"/>
      <c r="GV190" s="79"/>
      <c r="GW190" s="79"/>
      <c r="GX190" s="79"/>
      <c r="GY190" s="79"/>
      <c r="GZ190" s="79"/>
      <c r="HA190" s="79"/>
      <c r="HB190" s="79"/>
      <c r="HC190" s="79"/>
      <c r="HD190" s="79"/>
    </row>
    <row r="191" spans="1:212" ht="1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  <c r="BD191" s="58"/>
      <c r="BE191" s="58"/>
      <c r="BF191" s="58"/>
      <c r="BG191" s="58"/>
      <c r="BH191" s="58"/>
      <c r="BI191" s="58"/>
      <c r="BJ191" s="58"/>
      <c r="BK191" s="58"/>
      <c r="BL191" s="58"/>
      <c r="BM191" s="58"/>
      <c r="BN191" s="58"/>
      <c r="BO191" s="58"/>
      <c r="BP191" s="58"/>
      <c r="BQ191" s="58"/>
      <c r="BR191" s="58"/>
      <c r="BS191" s="58"/>
      <c r="BT191" s="58"/>
      <c r="BU191" s="58"/>
      <c r="BV191" s="58"/>
      <c r="BW191" s="58"/>
      <c r="BX191" s="58"/>
      <c r="BY191" s="58"/>
      <c r="BZ191" s="58"/>
      <c r="CA191" s="58"/>
      <c r="CB191" s="58"/>
      <c r="CC191" s="58"/>
      <c r="CD191" s="58"/>
      <c r="CE191" s="58"/>
      <c r="CF191" s="58"/>
      <c r="CG191" s="58"/>
      <c r="CH191" s="58"/>
      <c r="CI191" s="58"/>
      <c r="CJ191" s="58"/>
      <c r="CK191" s="58"/>
      <c r="CL191" s="58"/>
      <c r="CM191" s="58"/>
      <c r="CN191" s="58"/>
      <c r="CO191" s="58"/>
      <c r="CP191" s="58"/>
      <c r="CQ191" s="58"/>
      <c r="CR191" s="58"/>
      <c r="CS191" s="58"/>
      <c r="CT191" s="58"/>
      <c r="CU191" s="58"/>
      <c r="CV191" s="58"/>
      <c r="CW191" s="58"/>
      <c r="CX191" s="58"/>
      <c r="CY191" s="58"/>
      <c r="CZ191" s="58"/>
      <c r="DA191" s="58"/>
      <c r="DB191" s="58"/>
      <c r="DC191" s="58"/>
      <c r="DD191" s="58"/>
      <c r="DE191" s="58"/>
      <c r="DF191" s="58"/>
      <c r="DG191" s="58"/>
      <c r="DH191" s="58"/>
      <c r="DI191" s="58"/>
      <c r="DJ191" s="58"/>
      <c r="DK191" s="58"/>
      <c r="DL191" s="58"/>
      <c r="DM191" s="58"/>
      <c r="DN191" s="58"/>
      <c r="DO191" s="58"/>
      <c r="DP191" s="58"/>
      <c r="DQ191" s="58"/>
      <c r="DR191" s="58"/>
      <c r="DS191" s="58"/>
      <c r="FY191" s="80"/>
      <c r="FZ191" s="79"/>
      <c r="GA191" s="79"/>
      <c r="GB191" s="79"/>
      <c r="GC191" s="79"/>
      <c r="GD191" s="79"/>
      <c r="GE191" s="79"/>
      <c r="GF191" s="79"/>
      <c r="GG191" s="79"/>
      <c r="GH191" s="79"/>
      <c r="GI191" s="79"/>
      <c r="GJ191" s="79"/>
      <c r="GK191" s="79"/>
      <c r="GL191" s="79"/>
      <c r="GM191" s="79">
        <v>1</v>
      </c>
      <c r="GN191" s="79"/>
      <c r="GO191" s="79">
        <v>1</v>
      </c>
      <c r="GP191" s="79"/>
      <c r="GQ191" s="79"/>
      <c r="GR191" s="79"/>
      <c r="GS191" s="79"/>
      <c r="GT191" s="79"/>
      <c r="GU191" s="79"/>
      <c r="GV191" s="79"/>
      <c r="GW191" s="79"/>
      <c r="GX191" s="79"/>
      <c r="GY191" s="79"/>
      <c r="GZ191" s="79"/>
      <c r="HA191" s="79"/>
      <c r="HB191" s="79"/>
      <c r="HC191" s="79"/>
      <c r="HD191" s="79"/>
    </row>
    <row r="192" spans="1:212" ht="1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H192" s="58"/>
      <c r="BI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58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  <c r="CT192" s="58"/>
      <c r="CU192" s="58"/>
      <c r="CV192" s="58"/>
      <c r="CW192" s="58"/>
      <c r="CX192" s="58"/>
      <c r="CY192" s="58"/>
      <c r="CZ192" s="58"/>
      <c r="DA192" s="58"/>
      <c r="DB192" s="58"/>
      <c r="DC192" s="58"/>
      <c r="DD192" s="58"/>
      <c r="DE192" s="58"/>
      <c r="DF192" s="58"/>
      <c r="DG192" s="58"/>
      <c r="DH192" s="58"/>
      <c r="DI192" s="58"/>
      <c r="DJ192" s="58"/>
      <c r="DK192" s="58"/>
      <c r="DL192" s="58"/>
      <c r="DM192" s="58"/>
      <c r="DN192" s="58"/>
      <c r="DO192" s="58"/>
      <c r="DP192" s="58"/>
      <c r="DQ192" s="58"/>
      <c r="DR192" s="58"/>
      <c r="DS192" s="58"/>
      <c r="FY192" s="80"/>
      <c r="FZ192" s="79"/>
      <c r="GA192" s="79"/>
      <c r="GB192" s="79"/>
      <c r="GC192" s="79"/>
      <c r="GD192" s="79"/>
      <c r="GE192" s="79"/>
      <c r="GF192" s="79"/>
      <c r="GG192" s="79"/>
      <c r="GH192" s="79"/>
      <c r="GI192" s="79"/>
      <c r="GJ192" s="79"/>
      <c r="GK192" s="79"/>
      <c r="GL192" s="79"/>
      <c r="GM192" s="79">
        <v>1</v>
      </c>
      <c r="GN192" s="79">
        <v>1</v>
      </c>
      <c r="GO192" s="79"/>
      <c r="GP192" s="79"/>
      <c r="GQ192" s="79"/>
      <c r="GR192" s="79"/>
      <c r="GS192" s="79"/>
      <c r="GT192" s="79"/>
      <c r="GU192" s="79"/>
      <c r="GV192" s="79"/>
      <c r="GW192" s="79"/>
      <c r="GX192" s="79"/>
      <c r="GY192" s="79"/>
      <c r="GZ192" s="79"/>
      <c r="HA192" s="79"/>
      <c r="HB192" s="79"/>
      <c r="HC192" s="79"/>
      <c r="HD192" s="79"/>
    </row>
    <row r="193" spans="1:212" ht="1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H193" s="58"/>
      <c r="BI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58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  <c r="CT193" s="58"/>
      <c r="CU193" s="58"/>
      <c r="CV193" s="58"/>
      <c r="CW193" s="58"/>
      <c r="CX193" s="58"/>
      <c r="CY193" s="58"/>
      <c r="CZ193" s="58"/>
      <c r="DA193" s="58"/>
      <c r="DB193" s="58"/>
      <c r="DC193" s="58"/>
      <c r="DD193" s="58"/>
      <c r="DE193" s="58"/>
      <c r="DF193" s="58"/>
      <c r="DG193" s="58"/>
      <c r="DH193" s="58"/>
      <c r="DI193" s="58"/>
      <c r="DJ193" s="58"/>
      <c r="DK193" s="58"/>
      <c r="DL193" s="58"/>
      <c r="DM193" s="58"/>
      <c r="DN193" s="58"/>
      <c r="DO193" s="58"/>
      <c r="DP193" s="58"/>
      <c r="DQ193" s="58"/>
      <c r="DR193" s="58"/>
      <c r="DS193" s="58"/>
      <c r="FY193" s="80"/>
      <c r="FZ193" s="79"/>
      <c r="GA193" s="79"/>
      <c r="GB193" s="79"/>
      <c r="GC193" s="79"/>
      <c r="GD193" s="79"/>
      <c r="GE193" s="79"/>
      <c r="GF193" s="79"/>
      <c r="GG193" s="79"/>
      <c r="GH193" s="79"/>
      <c r="GI193" s="79"/>
      <c r="GJ193" s="79"/>
      <c r="GK193" s="79"/>
      <c r="GL193" s="79"/>
      <c r="GM193" s="79">
        <v>1</v>
      </c>
      <c r="GN193" s="79"/>
      <c r="GO193" s="79"/>
      <c r="GP193" s="79"/>
      <c r="GQ193" s="79"/>
      <c r="GR193" s="79"/>
      <c r="GS193" s="79"/>
      <c r="GT193" s="79"/>
      <c r="GU193" s="79"/>
      <c r="GV193" s="79"/>
      <c r="GW193" s="79"/>
      <c r="GX193" s="79"/>
      <c r="GY193" s="79"/>
      <c r="GZ193" s="79"/>
      <c r="HA193" s="79"/>
      <c r="HB193" s="79"/>
      <c r="HC193" s="79"/>
      <c r="HD193" s="79"/>
    </row>
    <row r="194" spans="1:212" ht="15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/>
      <c r="BK194" s="58"/>
      <c r="BL194" s="58"/>
      <c r="BM194" s="58"/>
      <c r="BN194" s="58"/>
      <c r="BO194" s="58"/>
      <c r="BP194" s="58"/>
      <c r="BQ194" s="58"/>
      <c r="BR194" s="58"/>
      <c r="BS194" s="58"/>
      <c r="BT194" s="58"/>
      <c r="BU194" s="58"/>
      <c r="BV194" s="58"/>
      <c r="BW194" s="58"/>
      <c r="BX194" s="58"/>
      <c r="BY194" s="58"/>
      <c r="BZ194" s="58"/>
      <c r="CA194" s="58"/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FY194" s="80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>
        <v>1</v>
      </c>
      <c r="GN194" s="79">
        <v>1</v>
      </c>
      <c r="GO194" s="79">
        <v>1</v>
      </c>
      <c r="GP194" s="79">
        <v>1</v>
      </c>
      <c r="GQ194" s="79"/>
      <c r="GR194" s="79"/>
      <c r="GS194" s="79"/>
      <c r="GT194" s="79"/>
      <c r="GU194" s="79"/>
      <c r="GV194" s="79"/>
      <c r="GW194" s="79"/>
      <c r="GX194" s="79"/>
      <c r="GY194" s="79"/>
      <c r="GZ194" s="79"/>
      <c r="HA194" s="79"/>
      <c r="HB194" s="79"/>
      <c r="HC194" s="79"/>
      <c r="HD194" s="79"/>
    </row>
    <row r="195" spans="1:212" ht="1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/>
      <c r="BK195" s="58"/>
      <c r="BL195" s="58"/>
      <c r="BM195" s="58"/>
      <c r="BN195" s="58"/>
      <c r="BO195" s="58"/>
      <c r="BP195" s="58"/>
      <c r="BQ195" s="58"/>
      <c r="BR195" s="58"/>
      <c r="BS195" s="58"/>
      <c r="BT195" s="58"/>
      <c r="BU195" s="58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FY195" s="80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>
        <v>1</v>
      </c>
      <c r="GN195" s="79"/>
      <c r="GO195" s="79"/>
      <c r="GP195" s="79"/>
      <c r="GQ195" s="79"/>
      <c r="GR195" s="79"/>
      <c r="GS195" s="79"/>
      <c r="GT195" s="79"/>
      <c r="GU195" s="79"/>
      <c r="GV195" s="79"/>
      <c r="GW195" s="79"/>
      <c r="GX195" s="79"/>
      <c r="GY195" s="79"/>
      <c r="GZ195" s="79"/>
      <c r="HA195" s="79"/>
      <c r="HB195" s="79"/>
      <c r="HC195" s="79"/>
      <c r="HD195" s="79"/>
    </row>
    <row r="196" spans="1:212" ht="15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/>
      <c r="BK196" s="58"/>
      <c r="BL196" s="58"/>
      <c r="BM196" s="58"/>
      <c r="BN196" s="58"/>
      <c r="BO196" s="58"/>
      <c r="BP196" s="58"/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FY196" s="80"/>
      <c r="FZ196" s="79"/>
      <c r="GA196" s="79"/>
      <c r="GB196" s="79"/>
      <c r="GC196" s="79"/>
      <c r="GD196" s="79"/>
      <c r="GE196" s="79"/>
      <c r="GF196" s="79"/>
      <c r="GG196" s="79"/>
      <c r="GH196" s="79"/>
      <c r="GI196" s="79"/>
      <c r="GJ196" s="79"/>
      <c r="GK196" s="79"/>
      <c r="GL196" s="79"/>
      <c r="GM196" s="79">
        <v>1</v>
      </c>
      <c r="GN196" s="79">
        <v>1</v>
      </c>
      <c r="GO196" s="79"/>
      <c r="GP196" s="79"/>
      <c r="GQ196" s="79"/>
      <c r="GR196" s="79"/>
      <c r="GS196" s="79"/>
      <c r="GT196" s="79"/>
      <c r="GU196" s="79"/>
      <c r="GV196" s="79"/>
      <c r="GW196" s="79"/>
      <c r="GX196" s="79"/>
      <c r="GY196" s="79"/>
      <c r="GZ196" s="79"/>
      <c r="HA196" s="79"/>
      <c r="HB196" s="79"/>
      <c r="HC196" s="79"/>
      <c r="HD196" s="79"/>
    </row>
    <row r="197" spans="1:212" ht="15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I197" s="58"/>
      <c r="BJ197" s="58"/>
      <c r="BK197" s="58"/>
      <c r="BL197" s="58"/>
      <c r="BM197" s="58"/>
      <c r="BN197" s="58"/>
      <c r="BO197" s="58"/>
      <c r="BP197" s="58"/>
      <c r="BQ197" s="58"/>
      <c r="BR197" s="58"/>
      <c r="BS197" s="58"/>
      <c r="BT197" s="58"/>
      <c r="BU197" s="58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58"/>
      <c r="CN197" s="58"/>
      <c r="CO197" s="58"/>
      <c r="CP197" s="58"/>
      <c r="CQ197" s="58"/>
      <c r="CR197" s="58"/>
      <c r="CS197" s="58"/>
      <c r="CT197" s="58"/>
      <c r="CU197" s="58"/>
      <c r="CV197" s="58"/>
      <c r="CW197" s="58"/>
      <c r="CX197" s="58"/>
      <c r="CY197" s="58"/>
      <c r="CZ197" s="58"/>
      <c r="DA197" s="58"/>
      <c r="DB197" s="58"/>
      <c r="DC197" s="58"/>
      <c r="DD197" s="58"/>
      <c r="DE197" s="58"/>
      <c r="DF197" s="58"/>
      <c r="DG197" s="58"/>
      <c r="DH197" s="58"/>
      <c r="DI197" s="58"/>
      <c r="DJ197" s="58"/>
      <c r="DK197" s="58"/>
      <c r="DL197" s="58"/>
      <c r="DM197" s="58"/>
      <c r="DN197" s="58"/>
      <c r="DO197" s="58"/>
      <c r="DP197" s="58"/>
      <c r="DQ197" s="58"/>
      <c r="DR197" s="58"/>
      <c r="DS197" s="58"/>
      <c r="FY197" s="80"/>
      <c r="FZ197" s="79"/>
      <c r="GA197" s="79"/>
      <c r="GB197" s="79"/>
      <c r="GC197" s="79"/>
      <c r="GD197" s="79"/>
      <c r="GE197" s="79"/>
      <c r="GF197" s="79"/>
      <c r="GG197" s="79"/>
      <c r="GH197" s="79"/>
      <c r="GI197" s="79"/>
      <c r="GJ197" s="79"/>
      <c r="GK197" s="79"/>
      <c r="GL197" s="79"/>
      <c r="GM197" s="79">
        <v>1</v>
      </c>
      <c r="GN197" s="79"/>
      <c r="GO197" s="79">
        <v>1</v>
      </c>
      <c r="GP197" s="79"/>
      <c r="GQ197" s="79"/>
      <c r="GR197" s="79"/>
      <c r="GS197" s="79"/>
      <c r="GT197" s="79"/>
      <c r="GU197" s="79"/>
      <c r="GV197" s="79"/>
      <c r="GW197" s="79"/>
      <c r="GX197" s="79"/>
      <c r="GY197" s="79"/>
      <c r="GZ197" s="79"/>
      <c r="HA197" s="79"/>
      <c r="HB197" s="79"/>
      <c r="HC197" s="79"/>
      <c r="HD197" s="79"/>
    </row>
    <row r="198" spans="1:212" ht="15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  <c r="FY198" s="80"/>
      <c r="FZ198" s="79"/>
      <c r="GA198" s="79"/>
      <c r="GB198" s="79"/>
      <c r="GC198" s="79"/>
      <c r="GD198" s="79"/>
      <c r="GE198" s="79"/>
      <c r="GF198" s="79"/>
      <c r="GG198" s="79"/>
      <c r="GH198" s="79"/>
      <c r="GI198" s="79"/>
      <c r="GJ198" s="79"/>
      <c r="GK198" s="79"/>
      <c r="GL198" s="79"/>
      <c r="GM198" s="79">
        <v>1</v>
      </c>
      <c r="GN198" s="79">
        <v>1</v>
      </c>
      <c r="GO198" s="79"/>
      <c r="GP198" s="79">
        <v>1</v>
      </c>
      <c r="GQ198" s="79"/>
      <c r="GR198" s="79"/>
      <c r="GS198" s="79"/>
      <c r="GT198" s="79"/>
      <c r="GU198" s="79"/>
      <c r="GV198" s="79"/>
      <c r="GW198" s="79"/>
      <c r="GX198" s="79"/>
      <c r="GY198" s="79"/>
      <c r="GZ198" s="79"/>
      <c r="HA198" s="79"/>
      <c r="HB198" s="79"/>
      <c r="HC198" s="79"/>
      <c r="HD198" s="79"/>
    </row>
    <row r="199" spans="1:212" ht="15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  <c r="BD199" s="58"/>
      <c r="BE199" s="58"/>
      <c r="BF199" s="58"/>
      <c r="BG199" s="58"/>
      <c r="BH199" s="58"/>
      <c r="BI199" s="58"/>
      <c r="BJ199" s="58"/>
      <c r="BK199" s="58"/>
      <c r="BL199" s="58"/>
      <c r="BM199" s="58"/>
      <c r="BN199" s="58"/>
      <c r="BO199" s="58"/>
      <c r="BP199" s="58"/>
      <c r="BQ199" s="58"/>
      <c r="BR199" s="58"/>
      <c r="BS199" s="58"/>
      <c r="BT199" s="58"/>
      <c r="BU199" s="58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58"/>
      <c r="CN199" s="58"/>
      <c r="CO199" s="58"/>
      <c r="CP199" s="58"/>
      <c r="CQ199" s="58"/>
      <c r="CR199" s="58"/>
      <c r="CS199" s="58"/>
      <c r="CT199" s="58"/>
      <c r="CU199" s="58"/>
      <c r="CV199" s="58"/>
      <c r="CW199" s="58"/>
      <c r="CX199" s="58"/>
      <c r="CY199" s="58"/>
      <c r="CZ199" s="58"/>
      <c r="DA199" s="58"/>
      <c r="DB199" s="58"/>
      <c r="DC199" s="58"/>
      <c r="DD199" s="58"/>
      <c r="DE199" s="58"/>
      <c r="DF199" s="58"/>
      <c r="DG199" s="58"/>
      <c r="DH199" s="58"/>
      <c r="DI199" s="58"/>
      <c r="DJ199" s="58"/>
      <c r="DK199" s="58"/>
      <c r="DL199" s="58"/>
      <c r="DM199" s="58"/>
      <c r="DN199" s="58"/>
      <c r="DO199" s="58"/>
      <c r="DP199" s="58"/>
      <c r="DQ199" s="58"/>
      <c r="DR199" s="58"/>
      <c r="DS199" s="58"/>
      <c r="FY199" s="80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>
        <v>1</v>
      </c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</row>
    <row r="200" spans="1:212" ht="15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  <c r="BD200" s="58"/>
      <c r="BE200" s="58"/>
      <c r="BF200" s="58"/>
      <c r="BG200" s="58"/>
      <c r="BH200" s="58"/>
      <c r="BI200" s="58"/>
      <c r="BJ200" s="58"/>
      <c r="BK200" s="58"/>
      <c r="BL200" s="58"/>
      <c r="BM200" s="58"/>
      <c r="BN200" s="58"/>
      <c r="BO200" s="58"/>
      <c r="BP200" s="58"/>
      <c r="BQ200" s="58"/>
      <c r="BR200" s="58"/>
      <c r="BS200" s="58"/>
      <c r="BT200" s="58"/>
      <c r="BU200" s="58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58"/>
      <c r="CN200" s="58"/>
      <c r="CO200" s="58"/>
      <c r="CP200" s="58"/>
      <c r="CQ200" s="58"/>
      <c r="CR200" s="58"/>
      <c r="CS200" s="58"/>
      <c r="CT200" s="58"/>
      <c r="CU200" s="58"/>
      <c r="CV200" s="58"/>
      <c r="CW200" s="58"/>
      <c r="CX200" s="58"/>
      <c r="CY200" s="58"/>
      <c r="CZ200" s="58"/>
      <c r="DA200" s="58"/>
      <c r="DB200" s="58"/>
      <c r="DC200" s="58"/>
      <c r="DD200" s="58"/>
      <c r="DE200" s="58"/>
      <c r="DF200" s="58"/>
      <c r="DG200" s="58"/>
      <c r="DH200" s="58"/>
      <c r="DI200" s="58"/>
      <c r="DJ200" s="58"/>
      <c r="DK200" s="58"/>
      <c r="DL200" s="58"/>
      <c r="DM200" s="58"/>
      <c r="DN200" s="58"/>
      <c r="DO200" s="58"/>
      <c r="DP200" s="58"/>
      <c r="DQ200" s="58"/>
      <c r="DR200" s="58"/>
      <c r="DS200" s="58"/>
      <c r="FY200" s="80"/>
      <c r="FZ200" s="79"/>
      <c r="GA200" s="79"/>
      <c r="GB200" s="79"/>
      <c r="GC200" s="79"/>
      <c r="GD200" s="79"/>
      <c r="GE200" s="79"/>
      <c r="GF200" s="79"/>
      <c r="GG200" s="79"/>
      <c r="GH200" s="79"/>
      <c r="GI200" s="79"/>
      <c r="GJ200" s="79"/>
      <c r="GK200" s="79"/>
      <c r="GL200" s="79"/>
      <c r="GM200" s="79">
        <v>1</v>
      </c>
      <c r="GN200" s="79">
        <v>1</v>
      </c>
      <c r="GO200" s="79">
        <v>1</v>
      </c>
      <c r="GP200" s="79"/>
      <c r="GQ200" s="79"/>
      <c r="GR200" s="79"/>
      <c r="GS200" s="79"/>
      <c r="GT200" s="79"/>
      <c r="GU200" s="79"/>
      <c r="GV200" s="79"/>
      <c r="GW200" s="79"/>
      <c r="GX200" s="79"/>
      <c r="GY200" s="79"/>
      <c r="GZ200" s="79"/>
      <c r="HA200" s="79"/>
      <c r="HB200" s="79"/>
      <c r="HC200" s="79"/>
      <c r="HD200" s="79"/>
    </row>
    <row r="201" spans="1:212" ht="15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/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FY201" s="80"/>
      <c r="FZ201" s="79"/>
      <c r="GA201" s="79"/>
      <c r="GB201" s="79"/>
      <c r="GC201" s="79"/>
      <c r="GD201" s="79"/>
      <c r="GE201" s="79"/>
      <c r="GF201" s="79"/>
      <c r="GG201" s="79"/>
      <c r="GH201" s="79"/>
      <c r="GI201" s="79"/>
      <c r="GJ201" s="79"/>
      <c r="GK201" s="79"/>
      <c r="GL201" s="79"/>
      <c r="GM201" s="79">
        <v>1</v>
      </c>
      <c r="GN201" s="79"/>
      <c r="GO201" s="79"/>
      <c r="GP201" s="79"/>
      <c r="GQ201" s="79"/>
      <c r="GR201" s="79"/>
      <c r="GS201" s="79"/>
      <c r="GT201" s="79"/>
      <c r="GU201" s="79"/>
      <c r="GV201" s="79"/>
      <c r="GW201" s="79"/>
      <c r="GX201" s="79"/>
      <c r="GY201" s="79"/>
      <c r="GZ201" s="79"/>
      <c r="HA201" s="79"/>
      <c r="HB201" s="79"/>
      <c r="HC201" s="79"/>
      <c r="HD201" s="79"/>
    </row>
    <row r="202" spans="1:212" ht="1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  <c r="BD202" s="58"/>
      <c r="BE202" s="58"/>
      <c r="BF202" s="58"/>
      <c r="BG202" s="58"/>
      <c r="BH202" s="58"/>
      <c r="BI202" s="58"/>
      <c r="BJ202" s="58"/>
      <c r="BK202" s="58"/>
      <c r="BL202" s="58"/>
      <c r="BM202" s="58"/>
      <c r="BN202" s="58"/>
      <c r="BO202" s="58"/>
      <c r="BP202" s="58"/>
      <c r="BQ202" s="58"/>
      <c r="BR202" s="58"/>
      <c r="BS202" s="58"/>
      <c r="BT202" s="58"/>
      <c r="BU202" s="58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58"/>
      <c r="CK202" s="58"/>
      <c r="CL202" s="58"/>
      <c r="CM202" s="58"/>
      <c r="CN202" s="58"/>
      <c r="CO202" s="58"/>
      <c r="CP202" s="58"/>
      <c r="CQ202" s="58"/>
      <c r="CR202" s="58"/>
      <c r="CS202" s="58"/>
      <c r="CT202" s="58"/>
      <c r="CU202" s="58"/>
      <c r="CV202" s="58"/>
      <c r="CW202" s="58"/>
      <c r="CX202" s="58"/>
      <c r="CY202" s="58"/>
      <c r="CZ202" s="58"/>
      <c r="DA202" s="58"/>
      <c r="DB202" s="58"/>
      <c r="DC202" s="58"/>
      <c r="DD202" s="58"/>
      <c r="DE202" s="58"/>
      <c r="DF202" s="58"/>
      <c r="DG202" s="58"/>
      <c r="DH202" s="58"/>
      <c r="DI202" s="58"/>
      <c r="DJ202" s="58"/>
      <c r="DK202" s="58"/>
      <c r="DL202" s="58"/>
      <c r="DM202" s="58"/>
      <c r="DN202" s="58"/>
      <c r="DO202" s="58"/>
      <c r="DP202" s="58"/>
      <c r="DQ202" s="58"/>
      <c r="DR202" s="58"/>
      <c r="DS202" s="58"/>
      <c r="FY202" s="80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>
        <v>1</v>
      </c>
      <c r="GN202" s="79">
        <v>1</v>
      </c>
      <c r="GO202" s="79"/>
      <c r="GP202" s="79">
        <v>1</v>
      </c>
      <c r="GQ202" s="79"/>
      <c r="GR202" s="79"/>
      <c r="GS202" s="79"/>
      <c r="GT202" s="79"/>
      <c r="GU202" s="79"/>
      <c r="GV202" s="79"/>
      <c r="GW202" s="79"/>
      <c r="GX202" s="79"/>
      <c r="GY202" s="79"/>
      <c r="GZ202" s="79"/>
      <c r="HA202" s="79"/>
      <c r="HB202" s="79"/>
      <c r="HC202" s="79"/>
      <c r="HD202" s="79"/>
    </row>
    <row r="203" spans="1:212" ht="15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  <c r="BD203" s="58"/>
      <c r="BE203" s="58"/>
      <c r="BF203" s="58"/>
      <c r="BG203" s="58"/>
      <c r="BH203" s="58"/>
      <c r="BI203" s="58"/>
      <c r="BJ203" s="58"/>
      <c r="BK203" s="58"/>
      <c r="BL203" s="58"/>
      <c r="BM203" s="58"/>
      <c r="BN203" s="58"/>
      <c r="BO203" s="58"/>
      <c r="BP203" s="58"/>
      <c r="BQ203" s="58"/>
      <c r="BR203" s="58"/>
      <c r="BS203" s="58"/>
      <c r="BT203" s="58"/>
      <c r="BU203" s="58"/>
      <c r="BV203" s="58"/>
      <c r="BW203" s="58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58"/>
      <c r="CK203" s="58"/>
      <c r="CL203" s="58"/>
      <c r="CM203" s="58"/>
      <c r="CN203" s="58"/>
      <c r="CO203" s="58"/>
      <c r="CP203" s="58"/>
      <c r="CQ203" s="58"/>
      <c r="CR203" s="58"/>
      <c r="CS203" s="58"/>
      <c r="CT203" s="58"/>
      <c r="CU203" s="58"/>
      <c r="CV203" s="58"/>
      <c r="CW203" s="58"/>
      <c r="CX203" s="58"/>
      <c r="CY203" s="58"/>
      <c r="CZ203" s="58"/>
      <c r="DA203" s="58"/>
      <c r="DB203" s="58"/>
      <c r="DC203" s="58"/>
      <c r="DD203" s="58"/>
      <c r="DE203" s="58"/>
      <c r="DF203" s="58"/>
      <c r="DG203" s="58"/>
      <c r="DH203" s="58"/>
      <c r="DI203" s="58"/>
      <c r="DJ203" s="58"/>
      <c r="DK203" s="58"/>
      <c r="DL203" s="58"/>
      <c r="DM203" s="58"/>
      <c r="DN203" s="58"/>
      <c r="DO203" s="58"/>
      <c r="DP203" s="58"/>
      <c r="DQ203" s="58"/>
      <c r="DR203" s="58"/>
      <c r="DS203" s="58"/>
      <c r="FY203" s="80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>
        <v>1</v>
      </c>
      <c r="GN203" s="79"/>
      <c r="GO203" s="79">
        <v>1</v>
      </c>
      <c r="GP203" s="79"/>
      <c r="GQ203" s="79"/>
      <c r="GR203" s="79"/>
      <c r="GS203" s="79"/>
      <c r="GT203" s="79"/>
      <c r="GU203" s="79"/>
      <c r="GV203" s="79"/>
      <c r="GW203" s="79"/>
      <c r="GX203" s="79"/>
      <c r="GY203" s="79"/>
      <c r="GZ203" s="79"/>
      <c r="HA203" s="79"/>
      <c r="HB203" s="79"/>
      <c r="HC203" s="79"/>
      <c r="HD203" s="79"/>
    </row>
    <row r="204" spans="1:212" ht="15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  <c r="BD204" s="58"/>
      <c r="BE204" s="58"/>
      <c r="BF204" s="58"/>
      <c r="BG204" s="58"/>
      <c r="BH204" s="58"/>
      <c r="BI204" s="58"/>
      <c r="BJ204" s="58"/>
      <c r="BK204" s="58"/>
      <c r="BL204" s="58"/>
      <c r="BM204" s="58"/>
      <c r="BN204" s="58"/>
      <c r="BO204" s="58"/>
      <c r="BP204" s="58"/>
      <c r="BQ204" s="58"/>
      <c r="BR204" s="58"/>
      <c r="BS204" s="58"/>
      <c r="BT204" s="58"/>
      <c r="BU204" s="58"/>
      <c r="BV204" s="58"/>
      <c r="BW204" s="58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58"/>
      <c r="CK204" s="58"/>
      <c r="CL204" s="58"/>
      <c r="CM204" s="58"/>
      <c r="CN204" s="58"/>
      <c r="CO204" s="58"/>
      <c r="CP204" s="58"/>
      <c r="CQ204" s="58"/>
      <c r="CR204" s="58"/>
      <c r="CS204" s="58"/>
      <c r="CT204" s="58"/>
      <c r="CU204" s="58"/>
      <c r="CV204" s="58"/>
      <c r="CW204" s="58"/>
      <c r="CX204" s="58"/>
      <c r="CY204" s="58"/>
      <c r="CZ204" s="58"/>
      <c r="DA204" s="58"/>
      <c r="DB204" s="58"/>
      <c r="DC204" s="58"/>
      <c r="DD204" s="58"/>
      <c r="DE204" s="58"/>
      <c r="DF204" s="58"/>
      <c r="DG204" s="58"/>
      <c r="DH204" s="58"/>
      <c r="DI204" s="58"/>
      <c r="DJ204" s="58"/>
      <c r="DK204" s="58"/>
      <c r="DL204" s="58"/>
      <c r="DM204" s="58"/>
      <c r="DN204" s="58"/>
      <c r="DO204" s="58"/>
      <c r="DP204" s="58"/>
      <c r="DQ204" s="58"/>
      <c r="DR204" s="58"/>
      <c r="DS204" s="58"/>
      <c r="FY204" s="80"/>
      <c r="FZ204" s="79"/>
      <c r="GA204" s="79"/>
      <c r="GB204" s="79"/>
      <c r="GC204" s="79"/>
      <c r="GD204" s="79"/>
      <c r="GE204" s="79"/>
      <c r="GF204" s="79"/>
      <c r="GG204" s="79"/>
      <c r="GH204" s="79"/>
      <c r="GI204" s="79"/>
      <c r="GJ204" s="79"/>
      <c r="GK204" s="79"/>
      <c r="GL204" s="79"/>
      <c r="GM204" s="79">
        <v>1</v>
      </c>
      <c r="GN204" s="79">
        <v>1</v>
      </c>
      <c r="GO204" s="79"/>
      <c r="GP204" s="79"/>
      <c r="GQ204" s="79"/>
      <c r="GR204" s="79"/>
      <c r="GS204" s="79"/>
      <c r="GT204" s="79"/>
      <c r="GU204" s="79"/>
      <c r="GV204" s="79"/>
      <c r="GW204" s="79"/>
      <c r="GX204" s="79"/>
      <c r="GY204" s="79"/>
      <c r="GZ204" s="79"/>
      <c r="HA204" s="79"/>
      <c r="HB204" s="79"/>
      <c r="HC204" s="79"/>
      <c r="HD204" s="79"/>
    </row>
    <row r="205" spans="1:212" ht="15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  <c r="BD205" s="58"/>
      <c r="BE205" s="58"/>
      <c r="BF205" s="58"/>
      <c r="BG205" s="58"/>
      <c r="BH205" s="58"/>
      <c r="BI205" s="58"/>
      <c r="BJ205" s="58"/>
      <c r="BK205" s="58"/>
      <c r="BL205" s="58"/>
      <c r="BM205" s="58"/>
      <c r="BN205" s="58"/>
      <c r="BO205" s="58"/>
      <c r="BP205" s="58"/>
      <c r="BQ205" s="58"/>
      <c r="BR205" s="58"/>
      <c r="BS205" s="58"/>
      <c r="BT205" s="58"/>
      <c r="BU205" s="58"/>
      <c r="BV205" s="58"/>
      <c r="BW205" s="58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58"/>
      <c r="CK205" s="58"/>
      <c r="CL205" s="58"/>
      <c r="CM205" s="58"/>
      <c r="CN205" s="58"/>
      <c r="CO205" s="58"/>
      <c r="CP205" s="58"/>
      <c r="CQ205" s="58"/>
      <c r="CR205" s="58"/>
      <c r="CS205" s="58"/>
      <c r="CT205" s="58"/>
      <c r="CU205" s="58"/>
      <c r="CV205" s="58"/>
      <c r="CW205" s="58"/>
      <c r="CX205" s="58"/>
      <c r="CY205" s="58"/>
      <c r="CZ205" s="58"/>
      <c r="DA205" s="58"/>
      <c r="DB205" s="58"/>
      <c r="DC205" s="58"/>
      <c r="DD205" s="58"/>
      <c r="DE205" s="58"/>
      <c r="DF205" s="58"/>
      <c r="DG205" s="58"/>
      <c r="DH205" s="58"/>
      <c r="DI205" s="58"/>
      <c r="DJ205" s="58"/>
      <c r="DK205" s="58"/>
      <c r="DL205" s="58"/>
      <c r="DM205" s="58"/>
      <c r="DN205" s="58"/>
      <c r="DO205" s="58"/>
      <c r="DP205" s="58"/>
      <c r="DQ205" s="58"/>
      <c r="DR205" s="58"/>
      <c r="DS205" s="58"/>
      <c r="FY205" s="80"/>
      <c r="FZ205" s="79"/>
      <c r="GA205" s="79"/>
      <c r="GB205" s="79"/>
      <c r="GC205" s="79"/>
      <c r="GD205" s="79"/>
      <c r="GE205" s="79"/>
      <c r="GF205" s="79"/>
      <c r="GG205" s="79"/>
      <c r="GH205" s="79"/>
      <c r="GI205" s="79"/>
      <c r="GJ205" s="79"/>
      <c r="GK205" s="79"/>
      <c r="GL205" s="79"/>
      <c r="GM205" s="79">
        <v>1</v>
      </c>
      <c r="GN205" s="79"/>
      <c r="GO205" s="79"/>
      <c r="GP205" s="79"/>
      <c r="GQ205" s="79"/>
      <c r="GR205" s="79"/>
      <c r="GS205" s="79"/>
      <c r="GT205" s="79"/>
      <c r="GU205" s="79"/>
      <c r="GV205" s="79"/>
      <c r="GW205" s="79"/>
      <c r="GX205" s="79"/>
      <c r="GY205" s="79"/>
      <c r="GZ205" s="79"/>
      <c r="HA205" s="79"/>
      <c r="HB205" s="79"/>
      <c r="HC205" s="79"/>
      <c r="HD205" s="79"/>
    </row>
    <row r="206" spans="1:212" ht="15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  <c r="BD206" s="58"/>
      <c r="BE206" s="58"/>
      <c r="BF206" s="58"/>
      <c r="BG206" s="58"/>
      <c r="BH206" s="58"/>
      <c r="BI206" s="58"/>
      <c r="BJ206" s="58"/>
      <c r="BK206" s="58"/>
      <c r="BL206" s="58"/>
      <c r="BM206" s="58"/>
      <c r="BN206" s="58"/>
      <c r="BO206" s="58"/>
      <c r="BP206" s="58"/>
      <c r="BQ206" s="58"/>
      <c r="BR206" s="58"/>
      <c r="BS206" s="58"/>
      <c r="BT206" s="58"/>
      <c r="BU206" s="58"/>
      <c r="BV206" s="58"/>
      <c r="BW206" s="58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58"/>
      <c r="CK206" s="58"/>
      <c r="CL206" s="58"/>
      <c r="CM206" s="58"/>
      <c r="CN206" s="58"/>
      <c r="CO206" s="58"/>
      <c r="CP206" s="58"/>
      <c r="CQ206" s="58"/>
      <c r="CR206" s="58"/>
      <c r="CS206" s="58"/>
      <c r="CT206" s="58"/>
      <c r="CU206" s="58"/>
      <c r="CV206" s="58"/>
      <c r="CW206" s="58"/>
      <c r="CX206" s="58"/>
      <c r="CY206" s="58"/>
      <c r="CZ206" s="58"/>
      <c r="DA206" s="58"/>
      <c r="DB206" s="58"/>
      <c r="DC206" s="58"/>
      <c r="DD206" s="58"/>
      <c r="DE206" s="58"/>
      <c r="DF206" s="58"/>
      <c r="DG206" s="58"/>
      <c r="DH206" s="58"/>
      <c r="DI206" s="58"/>
      <c r="DJ206" s="58"/>
      <c r="DK206" s="58"/>
      <c r="DL206" s="58"/>
      <c r="DM206" s="58"/>
      <c r="DN206" s="58"/>
      <c r="DO206" s="58"/>
      <c r="DP206" s="58"/>
      <c r="DQ206" s="58"/>
      <c r="DR206" s="58"/>
      <c r="DS206" s="58"/>
      <c r="FY206" s="80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>
        <v>1</v>
      </c>
      <c r="GN206" s="79">
        <v>1</v>
      </c>
      <c r="GO206" s="79">
        <v>1</v>
      </c>
      <c r="GP206" s="79">
        <v>1</v>
      </c>
      <c r="GQ206" s="79"/>
      <c r="GR206" s="79"/>
      <c r="GS206" s="79"/>
      <c r="GT206" s="79"/>
      <c r="GU206" s="79"/>
      <c r="GV206" s="79"/>
      <c r="GW206" s="79"/>
      <c r="GX206" s="79"/>
      <c r="GY206" s="79"/>
      <c r="GZ206" s="79"/>
      <c r="HA206" s="79"/>
      <c r="HB206" s="79"/>
      <c r="HC206" s="79"/>
      <c r="HD206" s="79"/>
    </row>
    <row r="207" spans="1:212" ht="15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  <c r="BD207" s="58"/>
      <c r="BE207" s="58"/>
      <c r="BF207" s="58"/>
      <c r="BG207" s="58"/>
      <c r="BH207" s="58"/>
      <c r="BI207" s="58"/>
      <c r="BJ207" s="58"/>
      <c r="BK207" s="58"/>
      <c r="BL207" s="58"/>
      <c r="BM207" s="58"/>
      <c r="BN207" s="58"/>
      <c r="BO207" s="58"/>
      <c r="BP207" s="58"/>
      <c r="BQ207" s="58"/>
      <c r="BR207" s="58"/>
      <c r="BS207" s="58"/>
      <c r="BT207" s="58"/>
      <c r="BU207" s="58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58"/>
      <c r="CL207" s="58"/>
      <c r="CM207" s="58"/>
      <c r="CN207" s="58"/>
      <c r="CO207" s="58"/>
      <c r="CP207" s="58"/>
      <c r="CQ207" s="58"/>
      <c r="CR207" s="58"/>
      <c r="CS207" s="58"/>
      <c r="CT207" s="58"/>
      <c r="CU207" s="58"/>
      <c r="CV207" s="58"/>
      <c r="CW207" s="58"/>
      <c r="CX207" s="58"/>
      <c r="CY207" s="58"/>
      <c r="CZ207" s="58"/>
      <c r="DA207" s="58"/>
      <c r="DB207" s="58"/>
      <c r="DC207" s="58"/>
      <c r="DD207" s="58"/>
      <c r="DE207" s="58"/>
      <c r="DF207" s="58"/>
      <c r="DG207" s="58"/>
      <c r="DH207" s="58"/>
      <c r="DI207" s="58"/>
      <c r="DJ207" s="58"/>
      <c r="DK207" s="58"/>
      <c r="DL207" s="58"/>
      <c r="DM207" s="58"/>
      <c r="DN207" s="58"/>
      <c r="DO207" s="58"/>
      <c r="DP207" s="58"/>
      <c r="DQ207" s="58"/>
      <c r="DR207" s="58"/>
      <c r="DS207" s="58"/>
      <c r="FY207" s="80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>
        <v>1</v>
      </c>
      <c r="GN207" s="79"/>
      <c r="GO207" s="79"/>
      <c r="GP207" s="79"/>
      <c r="GQ207" s="79"/>
      <c r="GR207" s="79"/>
      <c r="GS207" s="79"/>
      <c r="GT207" s="79"/>
      <c r="GU207" s="79"/>
      <c r="GV207" s="79"/>
      <c r="GW207" s="79"/>
      <c r="GX207" s="79"/>
      <c r="GY207" s="79"/>
      <c r="GZ207" s="79"/>
      <c r="HA207" s="79"/>
      <c r="HB207" s="79"/>
      <c r="HC207" s="79"/>
      <c r="HD207" s="79"/>
    </row>
    <row r="208" spans="1:212" ht="15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  <c r="BD208" s="58"/>
      <c r="BE208" s="58"/>
      <c r="BF208" s="58"/>
      <c r="BG208" s="58"/>
      <c r="BH208" s="58"/>
      <c r="BI208" s="58"/>
      <c r="BJ208" s="58"/>
      <c r="BK208" s="58"/>
      <c r="BL208" s="58"/>
      <c r="BM208" s="58"/>
      <c r="BN208" s="58"/>
      <c r="BO208" s="58"/>
      <c r="BP208" s="58"/>
      <c r="BQ208" s="58"/>
      <c r="BR208" s="58"/>
      <c r="BS208" s="58"/>
      <c r="BT208" s="58"/>
      <c r="BU208" s="58"/>
      <c r="BV208" s="58"/>
      <c r="BW208" s="58"/>
      <c r="BX208" s="58"/>
      <c r="BY208" s="58"/>
      <c r="BZ208" s="58"/>
      <c r="CA208" s="58"/>
      <c r="CB208" s="58"/>
      <c r="CC208" s="58"/>
      <c r="CD208" s="58"/>
      <c r="CE208" s="58"/>
      <c r="CF208" s="58"/>
      <c r="CG208" s="58"/>
      <c r="CH208" s="58"/>
      <c r="CI208" s="58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  <c r="CT208" s="58"/>
      <c r="CU208" s="58"/>
      <c r="CV208" s="58"/>
      <c r="CW208" s="58"/>
      <c r="CX208" s="58"/>
      <c r="CY208" s="58"/>
      <c r="CZ208" s="58"/>
      <c r="DA208" s="58"/>
      <c r="DB208" s="58"/>
      <c r="DC208" s="58"/>
      <c r="DD208" s="58"/>
      <c r="DE208" s="58"/>
      <c r="DF208" s="58"/>
      <c r="DG208" s="58"/>
      <c r="DH208" s="58"/>
      <c r="DI208" s="58"/>
      <c r="DJ208" s="58"/>
      <c r="DK208" s="58"/>
      <c r="DL208" s="58"/>
      <c r="DM208" s="58"/>
      <c r="DN208" s="58"/>
      <c r="DO208" s="58"/>
      <c r="DP208" s="58"/>
      <c r="DQ208" s="58"/>
      <c r="DR208" s="58"/>
      <c r="DS208" s="58"/>
      <c r="FY208" s="80"/>
      <c r="FZ208" s="79"/>
      <c r="GA208" s="79"/>
      <c r="GB208" s="79"/>
      <c r="GC208" s="79"/>
      <c r="GD208" s="79"/>
      <c r="GE208" s="79"/>
      <c r="GF208" s="79"/>
      <c r="GG208" s="79"/>
      <c r="GH208" s="79"/>
      <c r="GI208" s="79"/>
      <c r="GJ208" s="79"/>
      <c r="GK208" s="79"/>
      <c r="GL208" s="79"/>
      <c r="GM208" s="79">
        <v>1</v>
      </c>
      <c r="GN208" s="79">
        <v>1</v>
      </c>
      <c r="GO208" s="79"/>
      <c r="GP208" s="79"/>
      <c r="GQ208" s="79"/>
      <c r="GR208" s="79"/>
      <c r="GS208" s="79"/>
      <c r="GT208" s="79"/>
      <c r="GU208" s="79"/>
      <c r="GV208" s="79"/>
      <c r="GW208" s="79"/>
      <c r="GX208" s="79"/>
      <c r="GY208" s="79"/>
      <c r="GZ208" s="79"/>
      <c r="HA208" s="79"/>
      <c r="HB208" s="79"/>
      <c r="HC208" s="79"/>
      <c r="HD208" s="79"/>
    </row>
    <row r="209" spans="1:212" ht="15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  <c r="BD209" s="58"/>
      <c r="BE209" s="58"/>
      <c r="BF209" s="58"/>
      <c r="BG209" s="58"/>
      <c r="BH209" s="58"/>
      <c r="BI209" s="58"/>
      <c r="BJ209" s="58"/>
      <c r="BK209" s="58"/>
      <c r="BL209" s="58"/>
      <c r="BM209" s="58"/>
      <c r="BN209" s="58"/>
      <c r="BO209" s="58"/>
      <c r="BP209" s="58"/>
      <c r="BQ209" s="58"/>
      <c r="BR209" s="58"/>
      <c r="BS209" s="58"/>
      <c r="BT209" s="58"/>
      <c r="BU209" s="58"/>
      <c r="BV209" s="58"/>
      <c r="BW209" s="58"/>
      <c r="BX209" s="58"/>
      <c r="BY209" s="58"/>
      <c r="BZ209" s="58"/>
      <c r="CA209" s="58"/>
      <c r="CB209" s="58"/>
      <c r="CC209" s="58"/>
      <c r="CD209" s="58"/>
      <c r="CE209" s="58"/>
      <c r="CF209" s="58"/>
      <c r="CG209" s="58"/>
      <c r="CH209" s="58"/>
      <c r="CI209" s="58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  <c r="CT209" s="58"/>
      <c r="CU209" s="58"/>
      <c r="CV209" s="58"/>
      <c r="CW209" s="58"/>
      <c r="CX209" s="58"/>
      <c r="CY209" s="58"/>
      <c r="CZ209" s="58"/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  <c r="FY209" s="80"/>
      <c r="FZ209" s="79"/>
      <c r="GA209" s="79"/>
      <c r="GB209" s="79"/>
      <c r="GC209" s="79"/>
      <c r="GD209" s="79"/>
      <c r="GE209" s="79"/>
      <c r="GF209" s="79"/>
      <c r="GG209" s="79"/>
      <c r="GH209" s="79"/>
      <c r="GI209" s="79"/>
      <c r="GJ209" s="79"/>
      <c r="GK209" s="79"/>
      <c r="GL209" s="79"/>
      <c r="GM209" s="79">
        <v>1</v>
      </c>
      <c r="GN209" s="79"/>
      <c r="GO209" s="79">
        <v>1</v>
      </c>
      <c r="GP209" s="79"/>
      <c r="GQ209" s="79"/>
      <c r="GR209" s="79"/>
      <c r="GS209" s="79"/>
      <c r="GT209" s="79"/>
      <c r="GU209" s="79"/>
      <c r="GV209" s="79"/>
      <c r="GW209" s="79"/>
      <c r="GX209" s="79"/>
      <c r="GY209" s="79"/>
      <c r="GZ209" s="79"/>
      <c r="HA209" s="79"/>
      <c r="HB209" s="79"/>
      <c r="HC209" s="79"/>
      <c r="HD209" s="79"/>
    </row>
    <row r="210" spans="1:212" ht="1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  <c r="BD210" s="58"/>
      <c r="BE210" s="58"/>
      <c r="BF210" s="58"/>
      <c r="BG210" s="58"/>
      <c r="BH210" s="58"/>
      <c r="BI210" s="58"/>
      <c r="BJ210" s="58"/>
      <c r="BK210" s="58"/>
      <c r="BL210" s="58"/>
      <c r="BM210" s="58"/>
      <c r="BN210" s="58"/>
      <c r="BO210" s="58"/>
      <c r="BP210" s="58"/>
      <c r="BQ210" s="58"/>
      <c r="BR210" s="58"/>
      <c r="BS210" s="58"/>
      <c r="BT210" s="58"/>
      <c r="BU210" s="58"/>
      <c r="BV210" s="58"/>
      <c r="BW210" s="58"/>
      <c r="BX210" s="58"/>
      <c r="BY210" s="58"/>
      <c r="BZ210" s="58"/>
      <c r="CA210" s="58"/>
      <c r="CB210" s="58"/>
      <c r="CC210" s="58"/>
      <c r="CD210" s="58"/>
      <c r="CE210" s="58"/>
      <c r="CF210" s="58"/>
      <c r="CG210" s="58"/>
      <c r="CH210" s="58"/>
      <c r="CI210" s="58"/>
      <c r="CJ210" s="58"/>
      <c r="CK210" s="58"/>
      <c r="CL210" s="58"/>
      <c r="CM210" s="58"/>
      <c r="CN210" s="58"/>
      <c r="CO210" s="58"/>
      <c r="CP210" s="58"/>
      <c r="CQ210" s="58"/>
      <c r="CR210" s="58"/>
      <c r="CS210" s="58"/>
      <c r="CT210" s="58"/>
      <c r="CU210" s="58"/>
      <c r="CV210" s="58"/>
      <c r="CW210" s="58"/>
      <c r="CX210" s="58"/>
      <c r="CY210" s="58"/>
      <c r="CZ210" s="58"/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  <c r="FY210" s="80"/>
      <c r="FZ210" s="79"/>
      <c r="GA210" s="79"/>
      <c r="GB210" s="79"/>
      <c r="GC210" s="79"/>
      <c r="GD210" s="79"/>
      <c r="GE210" s="79"/>
      <c r="GF210" s="79"/>
      <c r="GG210" s="79"/>
      <c r="GH210" s="79"/>
      <c r="GI210" s="79"/>
      <c r="GJ210" s="79"/>
      <c r="GK210" s="79"/>
      <c r="GL210" s="79"/>
      <c r="GM210" s="79">
        <v>1</v>
      </c>
      <c r="GN210" s="79">
        <v>1</v>
      </c>
      <c r="GO210" s="79"/>
      <c r="GP210" s="79">
        <v>1</v>
      </c>
      <c r="GQ210" s="79"/>
      <c r="GR210" s="79"/>
      <c r="GS210" s="79"/>
      <c r="GT210" s="79"/>
      <c r="GU210" s="79"/>
      <c r="GV210" s="79"/>
      <c r="GW210" s="79"/>
      <c r="GX210" s="79"/>
      <c r="GY210" s="79"/>
      <c r="GZ210" s="79"/>
      <c r="HA210" s="79"/>
      <c r="HB210" s="79"/>
      <c r="HC210" s="79"/>
      <c r="HD210" s="79"/>
    </row>
    <row r="211" spans="1:212" ht="15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FY211" s="80"/>
      <c r="FZ211" s="79"/>
      <c r="GA211" s="79"/>
      <c r="GB211" s="79"/>
      <c r="GC211" s="79"/>
      <c r="GD211" s="79"/>
      <c r="GE211" s="79"/>
      <c r="GF211" s="79"/>
      <c r="GG211" s="79"/>
      <c r="GH211" s="79"/>
      <c r="GI211" s="79"/>
      <c r="GJ211" s="79"/>
      <c r="GK211" s="79"/>
      <c r="GL211" s="79"/>
      <c r="GM211" s="79">
        <v>1</v>
      </c>
      <c r="GN211" s="79"/>
      <c r="GO211" s="79"/>
      <c r="GP211" s="79"/>
      <c r="GQ211" s="79"/>
      <c r="GR211" s="79"/>
      <c r="GS211" s="79"/>
      <c r="GT211" s="79"/>
      <c r="GU211" s="79"/>
      <c r="GV211" s="79"/>
      <c r="GW211" s="79"/>
      <c r="GX211" s="79"/>
      <c r="GY211" s="79"/>
      <c r="GZ211" s="79"/>
      <c r="HA211" s="79"/>
      <c r="HB211" s="79"/>
      <c r="HC211" s="79"/>
      <c r="HD211" s="79"/>
    </row>
    <row r="212" spans="1:212" ht="15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FY212" s="80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>
        <v>1</v>
      </c>
      <c r="GN212" s="79">
        <v>1</v>
      </c>
      <c r="GO212" s="79">
        <v>1</v>
      </c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</row>
    <row r="213" spans="1:212" ht="15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FY213" s="80"/>
      <c r="FZ213" s="79"/>
      <c r="GA213" s="79"/>
      <c r="GB213" s="79"/>
      <c r="GC213" s="79"/>
      <c r="GD213" s="79"/>
      <c r="GE213" s="79"/>
      <c r="GF213" s="79"/>
      <c r="GG213" s="79"/>
      <c r="GH213" s="79"/>
      <c r="GI213" s="79"/>
      <c r="GJ213" s="79"/>
      <c r="GK213" s="79"/>
      <c r="GL213" s="79"/>
      <c r="GM213" s="79">
        <v>1</v>
      </c>
      <c r="GN213" s="79"/>
      <c r="GO213" s="79"/>
      <c r="GP213" s="79"/>
      <c r="GQ213" s="79"/>
      <c r="GR213" s="79"/>
      <c r="GS213" s="79"/>
      <c r="GT213" s="79"/>
      <c r="GU213" s="79"/>
      <c r="GV213" s="79"/>
      <c r="GW213" s="79"/>
      <c r="GX213" s="79"/>
      <c r="GY213" s="79"/>
      <c r="GZ213" s="79"/>
      <c r="HA213" s="79"/>
      <c r="HB213" s="79"/>
      <c r="HC213" s="79"/>
      <c r="HD213" s="79"/>
    </row>
    <row r="214" spans="1:212" ht="15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FY214" s="80"/>
      <c r="FZ214" s="79"/>
      <c r="GA214" s="79"/>
      <c r="GB214" s="79"/>
      <c r="GC214" s="79"/>
      <c r="GD214" s="79"/>
      <c r="GE214" s="79"/>
      <c r="GF214" s="79"/>
      <c r="GG214" s="79"/>
      <c r="GH214" s="79"/>
      <c r="GI214" s="79"/>
      <c r="GJ214" s="79"/>
      <c r="GK214" s="79"/>
      <c r="GL214" s="79"/>
      <c r="GM214" s="79">
        <v>1</v>
      </c>
      <c r="GN214" s="79">
        <v>1</v>
      </c>
      <c r="GO214" s="79"/>
      <c r="GP214" s="79">
        <v>1</v>
      </c>
      <c r="GQ214" s="79"/>
      <c r="GR214" s="79"/>
      <c r="GS214" s="79"/>
      <c r="GT214" s="79"/>
      <c r="GU214" s="79"/>
      <c r="GV214" s="79"/>
      <c r="GW214" s="79"/>
      <c r="GX214" s="79"/>
      <c r="GY214" s="79"/>
      <c r="GZ214" s="79"/>
      <c r="HA214" s="79"/>
      <c r="HB214" s="79"/>
      <c r="HC214" s="79"/>
      <c r="HD214" s="79"/>
    </row>
    <row r="215" spans="1:212" ht="15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FY215" s="80"/>
      <c r="FZ215" s="79"/>
      <c r="GA215" s="79"/>
      <c r="GB215" s="79"/>
      <c r="GC215" s="79"/>
      <c r="GD215" s="79"/>
      <c r="GE215" s="79"/>
      <c r="GF215" s="79"/>
      <c r="GG215" s="79"/>
      <c r="GH215" s="79"/>
      <c r="GI215" s="79"/>
      <c r="GJ215" s="79"/>
      <c r="GK215" s="79"/>
      <c r="GL215" s="79"/>
      <c r="GM215" s="79">
        <v>1</v>
      </c>
      <c r="GN215" s="79"/>
      <c r="GO215" s="79">
        <v>1</v>
      </c>
      <c r="GP215" s="79"/>
      <c r="GQ215" s="79"/>
      <c r="GR215" s="79"/>
      <c r="GS215" s="79"/>
      <c r="GT215" s="79"/>
      <c r="GU215" s="79"/>
      <c r="GV215" s="79"/>
      <c r="GW215" s="79"/>
      <c r="GX215" s="79"/>
      <c r="GY215" s="79"/>
      <c r="GZ215" s="79"/>
      <c r="HA215" s="79"/>
      <c r="HB215" s="79"/>
      <c r="HC215" s="79"/>
      <c r="HD215" s="79"/>
    </row>
    <row r="216" spans="1:212" ht="15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FY216" s="80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>
        <v>1</v>
      </c>
      <c r="GN216" s="79">
        <v>1</v>
      </c>
      <c r="GO216" s="79"/>
      <c r="GP216" s="79"/>
      <c r="GQ216" s="79"/>
      <c r="GR216" s="79"/>
      <c r="GS216" s="79"/>
      <c r="GT216" s="79"/>
      <c r="GU216" s="79"/>
      <c r="GV216" s="79"/>
      <c r="GW216" s="79"/>
      <c r="GX216" s="79"/>
      <c r="GY216" s="79"/>
      <c r="GZ216" s="79"/>
      <c r="HA216" s="79"/>
      <c r="HB216" s="79"/>
      <c r="HC216" s="79"/>
      <c r="HD216" s="79"/>
    </row>
    <row r="217" spans="1:212" ht="1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FY217" s="80"/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>
        <v>1</v>
      </c>
      <c r="GN217" s="79"/>
      <c r="GO217" s="79"/>
      <c r="GP217" s="79"/>
      <c r="GQ217" s="79"/>
      <c r="GR217" s="79"/>
      <c r="GS217" s="79"/>
      <c r="GT217" s="79"/>
      <c r="GU217" s="79"/>
      <c r="GV217" s="79"/>
      <c r="GW217" s="79"/>
      <c r="GX217" s="79"/>
      <c r="GY217" s="79"/>
      <c r="GZ217" s="79"/>
      <c r="HA217" s="79"/>
      <c r="HB217" s="79"/>
      <c r="HC217" s="79"/>
      <c r="HD217" s="79"/>
    </row>
    <row r="218" spans="1:212" ht="15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  <c r="BD218" s="58"/>
      <c r="BE218" s="58"/>
      <c r="BF218" s="58"/>
      <c r="BG218" s="58"/>
      <c r="BH218" s="58"/>
      <c r="BI218" s="58"/>
      <c r="BJ218" s="58"/>
      <c r="BK218" s="58"/>
      <c r="BL218" s="58"/>
      <c r="BM218" s="58"/>
      <c r="BN218" s="58"/>
      <c r="BO218" s="58"/>
      <c r="BP218" s="58"/>
      <c r="BQ218" s="58"/>
      <c r="BR218" s="58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  <c r="CT218" s="58"/>
      <c r="CU218" s="58"/>
      <c r="CV218" s="58"/>
      <c r="CW218" s="58"/>
      <c r="CX218" s="58"/>
      <c r="CY218" s="58"/>
      <c r="CZ218" s="58"/>
      <c r="DA218" s="58"/>
      <c r="DB218" s="58"/>
      <c r="DC218" s="58"/>
      <c r="DD218" s="58"/>
      <c r="DE218" s="58"/>
      <c r="DF218" s="58"/>
      <c r="DG218" s="58"/>
      <c r="DH218" s="58"/>
      <c r="DI218" s="58"/>
      <c r="DJ218" s="58"/>
      <c r="DK218" s="58"/>
      <c r="DL218" s="58"/>
      <c r="DM218" s="58"/>
      <c r="DN218" s="58"/>
      <c r="DO218" s="58"/>
      <c r="DP218" s="58"/>
      <c r="DQ218" s="58"/>
      <c r="DR218" s="58"/>
      <c r="DS218" s="58"/>
      <c r="FY218" s="80"/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>
        <v>1</v>
      </c>
      <c r="GN218" s="79">
        <v>1</v>
      </c>
      <c r="GO218" s="79">
        <v>1</v>
      </c>
      <c r="GP218" s="79">
        <v>1</v>
      </c>
      <c r="GQ218" s="79"/>
      <c r="GR218" s="79"/>
      <c r="GS218" s="79"/>
      <c r="GT218" s="79"/>
      <c r="GU218" s="79"/>
      <c r="GV218" s="79"/>
      <c r="GW218" s="79"/>
      <c r="GX218" s="79"/>
      <c r="GY218" s="79"/>
      <c r="GZ218" s="79"/>
      <c r="HA218" s="79"/>
      <c r="HB218" s="79"/>
      <c r="HC218" s="79"/>
      <c r="HD218" s="79"/>
    </row>
    <row r="219" spans="1:212" ht="15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  <c r="BD219" s="58"/>
      <c r="BE219" s="58"/>
      <c r="BF219" s="58"/>
      <c r="BG219" s="58"/>
      <c r="BH219" s="58"/>
      <c r="BI219" s="58"/>
      <c r="BJ219" s="58"/>
      <c r="BK219" s="58"/>
      <c r="BL219" s="58"/>
      <c r="BM219" s="58"/>
      <c r="BN219" s="58"/>
      <c r="BO219" s="58"/>
      <c r="BP219" s="58"/>
      <c r="BQ219" s="58"/>
      <c r="BR219" s="58"/>
      <c r="BS219" s="58"/>
      <c r="BT219" s="58"/>
      <c r="BU219" s="58"/>
      <c r="BV219" s="58"/>
      <c r="BW219" s="58"/>
      <c r="BX219" s="58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58"/>
      <c r="CJ219" s="58"/>
      <c r="CK219" s="58"/>
      <c r="CL219" s="58"/>
      <c r="CM219" s="58"/>
      <c r="CN219" s="58"/>
      <c r="CO219" s="58"/>
      <c r="CP219" s="58"/>
      <c r="CQ219" s="58"/>
      <c r="CR219" s="58"/>
      <c r="CS219" s="58"/>
      <c r="CT219" s="58"/>
      <c r="CU219" s="58"/>
      <c r="CV219" s="58"/>
      <c r="CW219" s="58"/>
      <c r="CX219" s="58"/>
      <c r="CY219" s="58"/>
      <c r="CZ219" s="58"/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  <c r="FY219" s="80"/>
      <c r="FZ219" s="79"/>
      <c r="GA219" s="79"/>
      <c r="GB219" s="79"/>
      <c r="GC219" s="79"/>
      <c r="GD219" s="79"/>
      <c r="GE219" s="79"/>
      <c r="GF219" s="79"/>
      <c r="GG219" s="79"/>
      <c r="GH219" s="79"/>
      <c r="GI219" s="79"/>
      <c r="GJ219" s="79"/>
      <c r="GK219" s="79"/>
      <c r="GL219" s="79"/>
      <c r="GM219" s="79">
        <v>1</v>
      </c>
      <c r="GN219" s="79"/>
      <c r="GO219" s="79"/>
      <c r="GP219" s="79"/>
      <c r="GQ219" s="79"/>
      <c r="GR219" s="79"/>
      <c r="GS219" s="79"/>
      <c r="GT219" s="79"/>
      <c r="GU219" s="79"/>
      <c r="GV219" s="79"/>
      <c r="GW219" s="79"/>
      <c r="GX219" s="79"/>
      <c r="GY219" s="79"/>
      <c r="GZ219" s="79"/>
      <c r="HA219" s="79"/>
      <c r="HB219" s="79"/>
      <c r="HC219" s="79"/>
      <c r="HD219" s="79"/>
    </row>
    <row r="220" spans="1:212" ht="15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  <c r="BD220" s="58"/>
      <c r="BE220" s="58"/>
      <c r="BF220" s="58"/>
      <c r="BG220" s="58"/>
      <c r="BH220" s="58"/>
      <c r="BI220" s="58"/>
      <c r="BJ220" s="58"/>
      <c r="BK220" s="58"/>
      <c r="BL220" s="58"/>
      <c r="BM220" s="58"/>
      <c r="BN220" s="58"/>
      <c r="BO220" s="58"/>
      <c r="BP220" s="58"/>
      <c r="BQ220" s="58"/>
      <c r="BR220" s="58"/>
      <c r="BS220" s="58"/>
      <c r="BT220" s="58"/>
      <c r="BU220" s="58"/>
      <c r="BV220" s="58"/>
      <c r="BW220" s="58"/>
      <c r="BX220" s="58"/>
      <c r="BY220" s="58"/>
      <c r="BZ220" s="58"/>
      <c r="CA220" s="58"/>
      <c r="CB220" s="58"/>
      <c r="CC220" s="58"/>
      <c r="CD220" s="58"/>
      <c r="CE220" s="58"/>
      <c r="CF220" s="58"/>
      <c r="CG220" s="58"/>
      <c r="CH220" s="58"/>
      <c r="CI220" s="58"/>
      <c r="CJ220" s="58"/>
      <c r="CK220" s="58"/>
      <c r="CL220" s="58"/>
      <c r="CM220" s="58"/>
      <c r="CN220" s="58"/>
      <c r="CO220" s="58"/>
      <c r="CP220" s="58"/>
      <c r="CQ220" s="58"/>
      <c r="CR220" s="58"/>
      <c r="CS220" s="58"/>
      <c r="CT220" s="58"/>
      <c r="CU220" s="58"/>
      <c r="CV220" s="58"/>
      <c r="CW220" s="58"/>
      <c r="CX220" s="58"/>
      <c r="CY220" s="58"/>
      <c r="CZ220" s="58"/>
      <c r="DA220" s="58"/>
      <c r="DB220" s="58"/>
      <c r="DC220" s="58"/>
      <c r="DD220" s="58"/>
      <c r="DE220" s="58"/>
      <c r="DF220" s="58"/>
      <c r="DG220" s="58"/>
      <c r="DH220" s="58"/>
      <c r="DI220" s="58"/>
      <c r="DJ220" s="58"/>
      <c r="DK220" s="58"/>
      <c r="DL220" s="58"/>
      <c r="DM220" s="58"/>
      <c r="DN220" s="58"/>
      <c r="DO220" s="58"/>
      <c r="DP220" s="58"/>
      <c r="DQ220" s="58"/>
      <c r="DR220" s="58"/>
      <c r="DS220" s="58"/>
      <c r="FY220" s="80"/>
      <c r="FZ220" s="79"/>
      <c r="GA220" s="79"/>
      <c r="GB220" s="79"/>
      <c r="GC220" s="79"/>
      <c r="GD220" s="79"/>
      <c r="GE220" s="79"/>
      <c r="GF220" s="79"/>
      <c r="GG220" s="79"/>
      <c r="GH220" s="79"/>
      <c r="GI220" s="79"/>
      <c r="GJ220" s="79"/>
      <c r="GK220" s="79"/>
      <c r="GL220" s="79"/>
      <c r="GM220" s="79">
        <v>1</v>
      </c>
      <c r="GN220" s="79">
        <v>1</v>
      </c>
      <c r="GO220" s="79"/>
      <c r="GP220" s="79"/>
      <c r="GQ220" s="79"/>
      <c r="GR220" s="79"/>
      <c r="GS220" s="79"/>
      <c r="GT220" s="79"/>
      <c r="GU220" s="79"/>
      <c r="GV220" s="79"/>
      <c r="GW220" s="79"/>
      <c r="GX220" s="79"/>
      <c r="GY220" s="79"/>
      <c r="GZ220" s="79"/>
      <c r="HA220" s="79"/>
      <c r="HB220" s="79"/>
      <c r="HC220" s="79"/>
      <c r="HD220" s="79"/>
    </row>
    <row r="221" spans="1:212" ht="15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58"/>
      <c r="BT221" s="58"/>
      <c r="BU221" s="58"/>
      <c r="BV221" s="58"/>
      <c r="BW221" s="58"/>
      <c r="BX221" s="58"/>
      <c r="BY221" s="58"/>
      <c r="BZ221" s="58"/>
      <c r="CA221" s="58"/>
      <c r="CB221" s="58"/>
      <c r="CC221" s="58"/>
      <c r="CD221" s="58"/>
      <c r="CE221" s="58"/>
      <c r="CF221" s="58"/>
      <c r="CG221" s="58"/>
      <c r="CH221" s="58"/>
      <c r="CI221" s="58"/>
      <c r="CJ221" s="58"/>
      <c r="CK221" s="58"/>
      <c r="CL221" s="58"/>
      <c r="CM221" s="58"/>
      <c r="CN221" s="58"/>
      <c r="CO221" s="58"/>
      <c r="CP221" s="58"/>
      <c r="CQ221" s="58"/>
      <c r="CR221" s="58"/>
      <c r="CS221" s="58"/>
      <c r="CT221" s="58"/>
      <c r="CU221" s="58"/>
      <c r="CV221" s="58"/>
      <c r="CW221" s="58"/>
      <c r="CX221" s="58"/>
      <c r="CY221" s="58"/>
      <c r="CZ221" s="58"/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  <c r="FY221" s="80"/>
      <c r="FZ221" s="79"/>
      <c r="GA221" s="79"/>
      <c r="GB221" s="79"/>
      <c r="GC221" s="79"/>
      <c r="GD221" s="79"/>
      <c r="GE221" s="79"/>
      <c r="GF221" s="79"/>
      <c r="GG221" s="79"/>
      <c r="GH221" s="79"/>
      <c r="GI221" s="79"/>
      <c r="GJ221" s="79"/>
      <c r="GK221" s="79"/>
      <c r="GL221" s="79"/>
      <c r="GM221" s="79">
        <v>1</v>
      </c>
      <c r="GN221" s="79"/>
      <c r="GO221" s="79">
        <v>1</v>
      </c>
      <c r="GP221" s="79"/>
      <c r="GQ221" s="79"/>
      <c r="GR221" s="79"/>
      <c r="GS221" s="79"/>
      <c r="GT221" s="79"/>
      <c r="GU221" s="79"/>
      <c r="GV221" s="79"/>
      <c r="GW221" s="79"/>
      <c r="GX221" s="79"/>
      <c r="GY221" s="79"/>
      <c r="GZ221" s="79"/>
      <c r="HA221" s="79"/>
      <c r="HB221" s="79"/>
      <c r="HC221" s="79"/>
      <c r="HD221" s="79"/>
    </row>
    <row r="222" spans="1:212" ht="15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  <c r="BD222" s="58"/>
      <c r="BE222" s="58"/>
      <c r="BF222" s="58"/>
      <c r="BG222" s="58"/>
      <c r="BH222" s="58"/>
      <c r="BI222" s="58"/>
      <c r="BJ222" s="58"/>
      <c r="BK222" s="58"/>
      <c r="BL222" s="58"/>
      <c r="BM222" s="58"/>
      <c r="BN222" s="58"/>
      <c r="BO222" s="58"/>
      <c r="BP222" s="58"/>
      <c r="BQ222" s="58"/>
      <c r="BR222" s="58"/>
      <c r="BS222" s="58"/>
      <c r="BT222" s="58"/>
      <c r="BU222" s="58"/>
      <c r="BV222" s="58"/>
      <c r="BW222" s="58"/>
      <c r="BX222" s="58"/>
      <c r="BY222" s="58"/>
      <c r="BZ222" s="58"/>
      <c r="CA222" s="58"/>
      <c r="CB222" s="58"/>
      <c r="CC222" s="58"/>
      <c r="CD222" s="58"/>
      <c r="CE222" s="58"/>
      <c r="CF222" s="58"/>
      <c r="CG222" s="58"/>
      <c r="CH222" s="58"/>
      <c r="CI222" s="58"/>
      <c r="CJ222" s="58"/>
      <c r="CK222" s="58"/>
      <c r="CL222" s="58"/>
      <c r="CM222" s="58"/>
      <c r="CN222" s="58"/>
      <c r="CO222" s="58"/>
      <c r="CP222" s="58"/>
      <c r="CQ222" s="58"/>
      <c r="CR222" s="58"/>
      <c r="CS222" s="58"/>
      <c r="CT222" s="58"/>
      <c r="CU222" s="58"/>
      <c r="CV222" s="58"/>
      <c r="CW222" s="58"/>
      <c r="CX222" s="58"/>
      <c r="CY222" s="58"/>
      <c r="CZ222" s="58"/>
      <c r="DA222" s="58"/>
      <c r="DB222" s="58"/>
      <c r="DC222" s="58"/>
      <c r="DD222" s="58"/>
      <c r="DE222" s="58"/>
      <c r="DF222" s="58"/>
      <c r="DG222" s="58"/>
      <c r="DH222" s="58"/>
      <c r="DI222" s="58"/>
      <c r="DJ222" s="58"/>
      <c r="DK222" s="58"/>
      <c r="DL222" s="58"/>
      <c r="DM222" s="58"/>
      <c r="DN222" s="58"/>
      <c r="DO222" s="58"/>
      <c r="DP222" s="58"/>
      <c r="DQ222" s="58"/>
      <c r="DR222" s="58"/>
      <c r="DS222" s="58"/>
      <c r="FY222" s="80"/>
      <c r="FZ222" s="79"/>
      <c r="GA222" s="79"/>
      <c r="GB222" s="79"/>
      <c r="GC222" s="79"/>
      <c r="GD222" s="79"/>
      <c r="GE222" s="79"/>
      <c r="GF222" s="79"/>
      <c r="GG222" s="79"/>
      <c r="GH222" s="79"/>
      <c r="GI222" s="79"/>
      <c r="GJ222" s="79"/>
      <c r="GK222" s="79"/>
      <c r="GL222" s="79"/>
      <c r="GM222" s="79">
        <v>1</v>
      </c>
      <c r="GN222" s="79"/>
      <c r="GO222" s="79"/>
      <c r="GP222" s="79">
        <v>1</v>
      </c>
      <c r="GQ222" s="79"/>
      <c r="GR222" s="79"/>
      <c r="GS222" s="79"/>
      <c r="GT222" s="79"/>
      <c r="GU222" s="79"/>
      <c r="GV222" s="79"/>
      <c r="GW222" s="79"/>
      <c r="GX222" s="79"/>
      <c r="GY222" s="79"/>
      <c r="GZ222" s="79"/>
      <c r="HA222" s="79"/>
      <c r="HB222" s="79"/>
      <c r="HC222" s="79"/>
      <c r="HD222" s="79"/>
    </row>
    <row r="223" spans="1:212" ht="15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  <c r="BD223" s="58"/>
      <c r="BE223" s="58"/>
      <c r="BF223" s="58"/>
      <c r="BG223" s="58"/>
      <c r="BH223" s="58"/>
      <c r="BI223" s="58"/>
      <c r="BJ223" s="58"/>
      <c r="BK223" s="58"/>
      <c r="BL223" s="58"/>
      <c r="BM223" s="58"/>
      <c r="BN223" s="58"/>
      <c r="BO223" s="58"/>
      <c r="BP223" s="58"/>
      <c r="BQ223" s="58"/>
      <c r="BR223" s="58"/>
      <c r="BS223" s="58"/>
      <c r="BT223" s="58"/>
      <c r="BU223" s="58"/>
      <c r="BV223" s="58"/>
      <c r="BW223" s="58"/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58"/>
      <c r="CN223" s="58"/>
      <c r="CO223" s="58"/>
      <c r="CP223" s="58"/>
      <c r="CQ223" s="58"/>
      <c r="CR223" s="58"/>
      <c r="CS223" s="58"/>
      <c r="CT223" s="58"/>
      <c r="CU223" s="58"/>
      <c r="CV223" s="58"/>
      <c r="CW223" s="58"/>
      <c r="CX223" s="58"/>
      <c r="CY223" s="58"/>
      <c r="CZ223" s="58"/>
      <c r="DA223" s="58"/>
      <c r="DB223" s="58"/>
      <c r="DC223" s="58"/>
      <c r="DD223" s="58"/>
      <c r="DE223" s="58"/>
      <c r="DF223" s="58"/>
      <c r="DG223" s="58"/>
      <c r="DH223" s="58"/>
      <c r="DI223" s="58"/>
      <c r="DJ223" s="58"/>
      <c r="DK223" s="58"/>
      <c r="DL223" s="58"/>
      <c r="DM223" s="58"/>
      <c r="DN223" s="58"/>
      <c r="DO223" s="58"/>
      <c r="DP223" s="58"/>
      <c r="DQ223" s="58"/>
      <c r="DR223" s="58"/>
      <c r="DS223" s="58"/>
      <c r="FY223" s="80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>
        <v>1</v>
      </c>
      <c r="GN223" s="79"/>
      <c r="GO223" s="79"/>
      <c r="GP223" s="79"/>
      <c r="GQ223" s="79"/>
      <c r="GR223" s="79"/>
      <c r="GS223" s="79"/>
      <c r="GT223" s="79"/>
      <c r="GU223" s="79"/>
      <c r="GV223" s="79"/>
      <c r="GW223" s="79"/>
      <c r="GX223" s="79"/>
      <c r="GY223" s="79"/>
      <c r="GZ223" s="79"/>
      <c r="HA223" s="79"/>
      <c r="HB223" s="79"/>
      <c r="HC223" s="79"/>
      <c r="HD223" s="79"/>
    </row>
    <row r="224" spans="1:212" ht="15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  <c r="BD224" s="58"/>
      <c r="BE224" s="58"/>
      <c r="BF224" s="58"/>
      <c r="BG224" s="58"/>
      <c r="BH224" s="58"/>
      <c r="BI224" s="58"/>
      <c r="BJ224" s="58"/>
      <c r="BK224" s="58"/>
      <c r="BL224" s="58"/>
      <c r="BM224" s="58"/>
      <c r="BN224" s="58"/>
      <c r="BO224" s="58"/>
      <c r="BP224" s="58"/>
      <c r="BQ224" s="58"/>
      <c r="BR224" s="58"/>
      <c r="BS224" s="58"/>
      <c r="BT224" s="58"/>
      <c r="BU224" s="58"/>
      <c r="BV224" s="58"/>
      <c r="BW224" s="58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58"/>
      <c r="CN224" s="58"/>
      <c r="CO224" s="58"/>
      <c r="CP224" s="58"/>
      <c r="CQ224" s="58"/>
      <c r="CR224" s="58"/>
      <c r="CS224" s="58"/>
      <c r="CT224" s="58"/>
      <c r="CU224" s="58"/>
      <c r="CV224" s="58"/>
      <c r="CW224" s="58"/>
      <c r="CX224" s="58"/>
      <c r="CY224" s="58"/>
      <c r="CZ224" s="58"/>
      <c r="DA224" s="58"/>
      <c r="DB224" s="58"/>
      <c r="DC224" s="58"/>
      <c r="DD224" s="58"/>
      <c r="DE224" s="58"/>
      <c r="DF224" s="58"/>
      <c r="DG224" s="58"/>
      <c r="DH224" s="58"/>
      <c r="DI224" s="58"/>
      <c r="DJ224" s="58"/>
      <c r="DK224" s="58"/>
      <c r="DL224" s="58"/>
      <c r="DM224" s="58"/>
      <c r="DN224" s="58"/>
      <c r="DO224" s="58"/>
      <c r="DP224" s="58"/>
      <c r="DQ224" s="58"/>
      <c r="DR224" s="58"/>
      <c r="DS224" s="58"/>
      <c r="FY224" s="80"/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>
        <v>1</v>
      </c>
      <c r="GN224" s="79"/>
      <c r="GO224" s="79">
        <v>1</v>
      </c>
      <c r="GP224" s="79"/>
      <c r="GQ224" s="79"/>
      <c r="GR224" s="79"/>
      <c r="GS224" s="79"/>
      <c r="GT224" s="79"/>
      <c r="GU224" s="79"/>
      <c r="GV224" s="79"/>
      <c r="GW224" s="79"/>
      <c r="GX224" s="79"/>
      <c r="GY224" s="79"/>
      <c r="GZ224" s="79"/>
      <c r="HA224" s="79"/>
      <c r="HB224" s="79"/>
      <c r="HC224" s="79"/>
      <c r="HD224" s="79"/>
    </row>
    <row r="225" spans="1:212" ht="1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58"/>
      <c r="BM225" s="58"/>
      <c r="BN225" s="58"/>
      <c r="BO225" s="58"/>
      <c r="BP225" s="58"/>
      <c r="BQ225" s="58"/>
      <c r="BR225" s="58"/>
      <c r="BS225" s="58"/>
      <c r="BT225" s="58"/>
      <c r="BU225" s="58"/>
      <c r="BV225" s="58"/>
      <c r="BW225" s="58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58"/>
      <c r="CN225" s="58"/>
      <c r="CO225" s="58"/>
      <c r="CP225" s="58"/>
      <c r="CQ225" s="58"/>
      <c r="CR225" s="58"/>
      <c r="CS225" s="58"/>
      <c r="CT225" s="58"/>
      <c r="CU225" s="58"/>
      <c r="CV225" s="58"/>
      <c r="CW225" s="58"/>
      <c r="CX225" s="58"/>
      <c r="CY225" s="58"/>
      <c r="CZ225" s="58"/>
      <c r="DA225" s="58"/>
      <c r="DB225" s="58"/>
      <c r="DC225" s="58"/>
      <c r="DD225" s="58"/>
      <c r="DE225" s="58"/>
      <c r="DF225" s="58"/>
      <c r="DG225" s="58"/>
      <c r="DH225" s="58"/>
      <c r="DI225" s="58"/>
      <c r="DJ225" s="58"/>
      <c r="DK225" s="58"/>
      <c r="DL225" s="58"/>
      <c r="DM225" s="58"/>
      <c r="DN225" s="58"/>
      <c r="DO225" s="58"/>
      <c r="DP225" s="58"/>
      <c r="DQ225" s="58"/>
      <c r="DR225" s="58"/>
      <c r="DS225" s="58"/>
      <c r="FY225" s="80"/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>
        <v>1</v>
      </c>
      <c r="GN225" s="79"/>
      <c r="GO225" s="79"/>
      <c r="GP225" s="79"/>
      <c r="GQ225" s="79"/>
      <c r="GR225" s="79"/>
      <c r="GS225" s="79"/>
      <c r="GT225" s="79"/>
      <c r="GU225" s="79"/>
      <c r="GV225" s="79"/>
      <c r="GW225" s="79"/>
      <c r="GX225" s="79"/>
      <c r="GY225" s="79"/>
      <c r="GZ225" s="79"/>
      <c r="HA225" s="79"/>
      <c r="HB225" s="79"/>
      <c r="HC225" s="79"/>
      <c r="HD225" s="79"/>
    </row>
    <row r="226" spans="1:212" ht="15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58"/>
      <c r="BM226" s="58"/>
      <c r="BN226" s="58"/>
      <c r="BO226" s="58"/>
      <c r="BP226" s="58"/>
      <c r="BQ226" s="58"/>
      <c r="BR226" s="58"/>
      <c r="BS226" s="58"/>
      <c r="BT226" s="58"/>
      <c r="BU226" s="58"/>
      <c r="BV226" s="58"/>
      <c r="BW226" s="58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58"/>
      <c r="CN226" s="58"/>
      <c r="CO226" s="58"/>
      <c r="CP226" s="58"/>
      <c r="CQ226" s="58"/>
      <c r="CR226" s="58"/>
      <c r="CS226" s="58"/>
      <c r="CT226" s="58"/>
      <c r="CU226" s="58"/>
      <c r="CV226" s="58"/>
      <c r="CW226" s="58"/>
      <c r="CX226" s="58"/>
      <c r="CY226" s="58"/>
      <c r="CZ226" s="58"/>
      <c r="DA226" s="58"/>
      <c r="DB226" s="58"/>
      <c r="DC226" s="58"/>
      <c r="DD226" s="58"/>
      <c r="DE226" s="58"/>
      <c r="DF226" s="58"/>
      <c r="DG226" s="58"/>
      <c r="DH226" s="58"/>
      <c r="DI226" s="58"/>
      <c r="DJ226" s="58"/>
      <c r="DK226" s="58"/>
      <c r="DL226" s="58"/>
      <c r="DM226" s="58"/>
      <c r="DN226" s="58"/>
      <c r="DO226" s="58"/>
      <c r="DP226" s="58"/>
      <c r="DQ226" s="58"/>
      <c r="DR226" s="58"/>
      <c r="DS226" s="58"/>
      <c r="FY226" s="80"/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>
        <v>1</v>
      </c>
      <c r="GN226" s="79"/>
      <c r="GO226" s="79"/>
      <c r="GP226" s="79">
        <v>1</v>
      </c>
      <c r="GQ226" s="79"/>
      <c r="GR226" s="79"/>
      <c r="GS226" s="79"/>
      <c r="GT226" s="79"/>
      <c r="GU226" s="79"/>
      <c r="GV226" s="79"/>
      <c r="GW226" s="79"/>
      <c r="GX226" s="79"/>
      <c r="GY226" s="79"/>
      <c r="GZ226" s="79"/>
      <c r="HA226" s="79"/>
      <c r="HB226" s="79"/>
      <c r="HC226" s="79"/>
      <c r="HD226" s="79"/>
    </row>
    <row r="227" spans="1:212" ht="15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58"/>
      <c r="BM227" s="58"/>
      <c r="BN227" s="58"/>
      <c r="BO227" s="58"/>
      <c r="BP227" s="58"/>
      <c r="BQ227" s="58"/>
      <c r="BR227" s="58"/>
      <c r="BS227" s="58"/>
      <c r="BT227" s="58"/>
      <c r="BU227" s="58"/>
      <c r="BV227" s="58"/>
      <c r="BW227" s="58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58"/>
      <c r="CN227" s="58"/>
      <c r="CO227" s="58"/>
      <c r="CP227" s="58"/>
      <c r="CQ227" s="58"/>
      <c r="CR227" s="58"/>
      <c r="CS227" s="58"/>
      <c r="CT227" s="58"/>
      <c r="CU227" s="58"/>
      <c r="CV227" s="58"/>
      <c r="CW227" s="58"/>
      <c r="CX227" s="58"/>
      <c r="CY227" s="58"/>
      <c r="CZ227" s="58"/>
      <c r="DA227" s="58"/>
      <c r="DB227" s="58"/>
      <c r="DC227" s="58"/>
      <c r="DD227" s="58"/>
      <c r="DE227" s="58"/>
      <c r="DF227" s="58"/>
      <c r="DG227" s="58"/>
      <c r="DH227" s="58"/>
      <c r="DI227" s="58"/>
      <c r="DJ227" s="58"/>
      <c r="DK227" s="58"/>
      <c r="DL227" s="58"/>
      <c r="DM227" s="58"/>
      <c r="DN227" s="58"/>
      <c r="DO227" s="58"/>
      <c r="DP227" s="58"/>
      <c r="DQ227" s="58"/>
      <c r="DR227" s="58"/>
      <c r="DS227" s="58"/>
      <c r="FY227" s="80"/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>
        <v>1</v>
      </c>
      <c r="GN227" s="79"/>
      <c r="GO227" s="79">
        <v>1</v>
      </c>
      <c r="GP227" s="79"/>
      <c r="GQ227" s="79"/>
      <c r="GR227" s="79"/>
      <c r="GS227" s="79"/>
      <c r="GT227" s="79"/>
      <c r="GU227" s="79"/>
      <c r="GV227" s="79"/>
      <c r="GW227" s="79"/>
      <c r="GX227" s="79"/>
      <c r="GY227" s="79"/>
      <c r="GZ227" s="79"/>
      <c r="HA227" s="79"/>
      <c r="HB227" s="79"/>
      <c r="HC227" s="79"/>
      <c r="HD227" s="79"/>
    </row>
    <row r="228" spans="1:212" ht="15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58"/>
      <c r="CN228" s="58"/>
      <c r="CO228" s="58"/>
      <c r="CP228" s="58"/>
      <c r="CQ228" s="58"/>
      <c r="CR228" s="58"/>
      <c r="CS228" s="58"/>
      <c r="CT228" s="58"/>
      <c r="CU228" s="58"/>
      <c r="CV228" s="58"/>
      <c r="CW228" s="58"/>
      <c r="CX228" s="58"/>
      <c r="CY228" s="58"/>
      <c r="CZ228" s="58"/>
      <c r="DA228" s="58"/>
      <c r="DB228" s="58"/>
      <c r="DC228" s="58"/>
      <c r="DD228" s="58"/>
      <c r="DE228" s="58"/>
      <c r="DF228" s="58"/>
      <c r="DG228" s="58"/>
      <c r="DH228" s="58"/>
      <c r="DI228" s="58"/>
      <c r="DJ228" s="58"/>
      <c r="DK228" s="58"/>
      <c r="DL228" s="58"/>
      <c r="DM228" s="58"/>
      <c r="DN228" s="58"/>
      <c r="DO228" s="58"/>
      <c r="DP228" s="58"/>
      <c r="DQ228" s="58"/>
      <c r="DR228" s="58"/>
      <c r="DS228" s="58"/>
      <c r="FY228" s="80"/>
      <c r="FZ228" s="79"/>
      <c r="GA228" s="79"/>
      <c r="GB228" s="79"/>
      <c r="GC228" s="79"/>
      <c r="GD228" s="79"/>
      <c r="GE228" s="79"/>
      <c r="GF228" s="79"/>
      <c r="GG228" s="79"/>
      <c r="GH228" s="79"/>
      <c r="GI228" s="79"/>
      <c r="GJ228" s="79"/>
      <c r="GK228" s="79"/>
      <c r="GL228" s="79"/>
      <c r="GM228" s="79">
        <v>1</v>
      </c>
      <c r="GN228" s="79"/>
      <c r="GO228" s="79"/>
      <c r="GP228" s="79"/>
      <c r="GQ228" s="79"/>
      <c r="GR228" s="79"/>
      <c r="GS228" s="79"/>
      <c r="GT228" s="79"/>
      <c r="GU228" s="79"/>
      <c r="GV228" s="79"/>
      <c r="GW228" s="79"/>
      <c r="GX228" s="79"/>
      <c r="GY228" s="79"/>
      <c r="GZ228" s="79"/>
      <c r="HA228" s="79"/>
      <c r="HB228" s="79"/>
      <c r="HC228" s="79"/>
      <c r="HD228" s="79"/>
    </row>
    <row r="229" spans="1:212" ht="15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58"/>
      <c r="BM229" s="58"/>
      <c r="BN229" s="58"/>
      <c r="BO229" s="58"/>
      <c r="BP229" s="58"/>
      <c r="BQ229" s="58"/>
      <c r="BR229" s="58"/>
      <c r="BS229" s="58"/>
      <c r="BT229" s="58"/>
      <c r="BU229" s="58"/>
      <c r="BV229" s="58"/>
      <c r="BW229" s="58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58"/>
      <c r="CN229" s="58"/>
      <c r="CO229" s="58"/>
      <c r="CP229" s="58"/>
      <c r="CQ229" s="58"/>
      <c r="CR229" s="58"/>
      <c r="CS229" s="58"/>
      <c r="CT229" s="58"/>
      <c r="CU229" s="58"/>
      <c r="CV229" s="58"/>
      <c r="CW229" s="58"/>
      <c r="CX229" s="58"/>
      <c r="CY229" s="58"/>
      <c r="CZ229" s="58"/>
      <c r="DA229" s="58"/>
      <c r="DB229" s="58"/>
      <c r="DC229" s="58"/>
      <c r="DD229" s="58"/>
      <c r="DE229" s="58"/>
      <c r="DF229" s="58"/>
      <c r="DG229" s="58"/>
      <c r="DH229" s="58"/>
      <c r="DI229" s="58"/>
      <c r="DJ229" s="58"/>
      <c r="DK229" s="58"/>
      <c r="DL229" s="58"/>
      <c r="DM229" s="58"/>
      <c r="DN229" s="58"/>
      <c r="DO229" s="58"/>
      <c r="DP229" s="58"/>
      <c r="DQ229" s="58"/>
      <c r="DR229" s="58"/>
      <c r="DS229" s="58"/>
      <c r="FY229" s="80"/>
      <c r="FZ229" s="79"/>
      <c r="GA229" s="79"/>
      <c r="GB229" s="79"/>
      <c r="GC229" s="79"/>
      <c r="GD229" s="79"/>
      <c r="GE229" s="79"/>
      <c r="GF229" s="79"/>
      <c r="GG229" s="79"/>
      <c r="GH229" s="79"/>
      <c r="GI229" s="79"/>
      <c r="GJ229" s="79"/>
      <c r="GK229" s="79"/>
      <c r="GL229" s="79"/>
      <c r="GM229" s="79">
        <v>1</v>
      </c>
      <c r="GN229" s="79"/>
      <c r="GO229" s="79"/>
      <c r="GP229" s="79"/>
      <c r="GQ229" s="79"/>
      <c r="GR229" s="79"/>
      <c r="GS229" s="79"/>
      <c r="GT229" s="79"/>
      <c r="GU229" s="79"/>
      <c r="GV229" s="79"/>
      <c r="GW229" s="79"/>
      <c r="GX229" s="79"/>
      <c r="GY229" s="79"/>
      <c r="GZ229" s="79"/>
      <c r="HA229" s="79"/>
      <c r="HB229" s="79"/>
      <c r="HC229" s="79"/>
      <c r="HD229" s="79"/>
    </row>
    <row r="230" spans="1:212" ht="15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58"/>
      <c r="BM230" s="58"/>
      <c r="BN230" s="58"/>
      <c r="BO230" s="58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FY230" s="80"/>
      <c r="FZ230" s="79"/>
      <c r="GA230" s="79"/>
      <c r="GB230" s="79"/>
      <c r="GC230" s="79"/>
      <c r="GD230" s="79"/>
      <c r="GE230" s="79"/>
      <c r="GF230" s="79"/>
      <c r="GG230" s="79"/>
      <c r="GH230" s="79"/>
      <c r="GI230" s="79"/>
      <c r="GJ230" s="79"/>
      <c r="GK230" s="79"/>
      <c r="GL230" s="79"/>
      <c r="GM230" s="79"/>
      <c r="GN230" s="79"/>
      <c r="GO230" s="79"/>
      <c r="GP230" s="79"/>
      <c r="GQ230" s="79"/>
      <c r="GR230" s="79"/>
      <c r="GS230" s="79"/>
      <c r="GT230" s="79"/>
      <c r="GU230" s="79"/>
      <c r="GV230" s="79"/>
      <c r="GW230" s="79"/>
      <c r="GX230" s="79"/>
      <c r="GY230" s="79"/>
      <c r="GZ230" s="79"/>
      <c r="HA230" s="79"/>
      <c r="HB230" s="79"/>
      <c r="HC230" s="79"/>
      <c r="HD230" s="79"/>
    </row>
    <row r="231" spans="1:212" ht="15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FY231" s="80"/>
      <c r="FZ231" s="79"/>
      <c r="GA231" s="79"/>
      <c r="GB231" s="79"/>
      <c r="GC231" s="79"/>
      <c r="GD231" s="79"/>
      <c r="GE231" s="79"/>
      <c r="GF231" s="79"/>
      <c r="GG231" s="79"/>
      <c r="GH231" s="79"/>
      <c r="GI231" s="79"/>
      <c r="GJ231" s="79"/>
      <c r="GK231" s="79"/>
      <c r="GL231" s="79"/>
      <c r="GM231" s="79"/>
      <c r="GN231" s="79"/>
      <c r="GO231" s="79">
        <v>1</v>
      </c>
      <c r="GP231" s="79">
        <v>1</v>
      </c>
      <c r="GQ231" s="79"/>
      <c r="GR231" s="79"/>
      <c r="GS231" s="79"/>
      <c r="GT231" s="79"/>
      <c r="GU231" s="79"/>
      <c r="GV231" s="79"/>
      <c r="GW231" s="79"/>
      <c r="GX231" s="79"/>
      <c r="GY231" s="79"/>
      <c r="GZ231" s="79"/>
      <c r="HA231" s="79"/>
      <c r="HB231" s="79"/>
      <c r="HC231" s="79"/>
      <c r="HD231" s="79"/>
    </row>
    <row r="232" spans="1:212" ht="15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58"/>
      <c r="BT232" s="58"/>
      <c r="BU232" s="58"/>
      <c r="BV232" s="58"/>
      <c r="BW232" s="58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58"/>
      <c r="CN232" s="58"/>
      <c r="CO232" s="58"/>
      <c r="CP232" s="58"/>
      <c r="CQ232" s="58"/>
      <c r="CR232" s="58"/>
      <c r="CS232" s="58"/>
      <c r="CT232" s="58"/>
      <c r="CU232" s="58"/>
      <c r="CV232" s="58"/>
      <c r="CW232" s="58"/>
      <c r="CX232" s="58"/>
      <c r="CY232" s="58"/>
      <c r="CZ232" s="58"/>
      <c r="DA232" s="58"/>
      <c r="DB232" s="58"/>
      <c r="DC232" s="58"/>
      <c r="DD232" s="58"/>
      <c r="DE232" s="58"/>
      <c r="DF232" s="58"/>
      <c r="DG232" s="58"/>
      <c r="DH232" s="58"/>
      <c r="DI232" s="58"/>
      <c r="DJ232" s="58"/>
      <c r="DK232" s="58"/>
      <c r="DL232" s="58"/>
      <c r="DM232" s="58"/>
      <c r="DN232" s="58"/>
      <c r="DO232" s="58"/>
      <c r="DP232" s="58"/>
      <c r="DQ232" s="58"/>
      <c r="DR232" s="58"/>
      <c r="DS232" s="58"/>
      <c r="FY232" s="80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9"/>
      <c r="GS232" s="79"/>
      <c r="GT232" s="79"/>
      <c r="GU232" s="79"/>
      <c r="GV232" s="79"/>
      <c r="GW232" s="79"/>
      <c r="GX232" s="79"/>
      <c r="GY232" s="79"/>
      <c r="GZ232" s="79"/>
      <c r="HA232" s="79"/>
      <c r="HB232" s="79"/>
      <c r="HC232" s="79"/>
      <c r="HD232" s="79"/>
    </row>
    <row r="233" spans="1:212" ht="1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  <c r="BD233" s="58"/>
      <c r="BE233" s="58"/>
      <c r="BF233" s="58"/>
      <c r="BG233" s="58"/>
      <c r="BH233" s="58"/>
      <c r="BI233" s="58"/>
      <c r="BJ233" s="58"/>
      <c r="BK233" s="58"/>
      <c r="BL233" s="58"/>
      <c r="BM233" s="58"/>
      <c r="BN233" s="58"/>
      <c r="BO233" s="58"/>
      <c r="BP233" s="58"/>
      <c r="BQ233" s="58"/>
      <c r="BR233" s="58"/>
      <c r="BS233" s="58"/>
      <c r="BT233" s="58"/>
      <c r="BU233" s="58"/>
      <c r="BV233" s="58"/>
      <c r="BW233" s="58"/>
      <c r="BX233" s="58"/>
      <c r="BY233" s="58"/>
      <c r="BZ233" s="58"/>
      <c r="CA233" s="58"/>
      <c r="CB233" s="58"/>
      <c r="CC233" s="58"/>
      <c r="CD233" s="58"/>
      <c r="CE233" s="58"/>
      <c r="CF233" s="58"/>
      <c r="CG233" s="58"/>
      <c r="CH233" s="58"/>
      <c r="CI233" s="58"/>
      <c r="CJ233" s="58"/>
      <c r="CK233" s="58"/>
      <c r="CL233" s="58"/>
      <c r="CM233" s="58"/>
      <c r="CN233" s="58"/>
      <c r="CO233" s="58"/>
      <c r="CP233" s="58"/>
      <c r="CQ233" s="58"/>
      <c r="CR233" s="58"/>
      <c r="CS233" s="58"/>
      <c r="CT233" s="58"/>
      <c r="CU233" s="58"/>
      <c r="CV233" s="58"/>
      <c r="CW233" s="58"/>
      <c r="CX233" s="58"/>
      <c r="CY233" s="58"/>
      <c r="CZ233" s="58"/>
      <c r="DA233" s="58"/>
      <c r="DB233" s="58"/>
      <c r="DC233" s="58"/>
      <c r="DD233" s="58"/>
      <c r="DE233" s="58"/>
      <c r="DF233" s="58"/>
      <c r="DG233" s="58"/>
      <c r="DH233" s="58"/>
      <c r="DI233" s="58"/>
      <c r="DJ233" s="58"/>
      <c r="DK233" s="58"/>
      <c r="DL233" s="58"/>
      <c r="DM233" s="58"/>
      <c r="DN233" s="58"/>
      <c r="DO233" s="58"/>
      <c r="DP233" s="58"/>
      <c r="DQ233" s="58"/>
      <c r="DR233" s="58"/>
      <c r="DS233" s="58"/>
      <c r="FY233" s="80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9"/>
      <c r="GS233" s="79"/>
      <c r="GT233" s="79"/>
      <c r="GU233" s="79"/>
      <c r="GV233" s="79"/>
      <c r="GW233" s="79"/>
      <c r="GX233" s="79"/>
      <c r="GY233" s="79"/>
      <c r="GZ233" s="79"/>
      <c r="HA233" s="79"/>
      <c r="HB233" s="79"/>
      <c r="HC233" s="79"/>
      <c r="HD233" s="79"/>
    </row>
    <row r="234" spans="1:212" ht="15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  <c r="BD234" s="58"/>
      <c r="BE234" s="58"/>
      <c r="BF234" s="58"/>
      <c r="BG234" s="58"/>
      <c r="BH234" s="58"/>
      <c r="BI234" s="58"/>
      <c r="BJ234" s="58"/>
      <c r="BK234" s="58"/>
      <c r="BL234" s="58"/>
      <c r="BM234" s="58"/>
      <c r="BN234" s="58"/>
      <c r="BO234" s="58"/>
      <c r="BP234" s="58"/>
      <c r="BQ234" s="58"/>
      <c r="BR234" s="58"/>
      <c r="BS234" s="58"/>
      <c r="BT234" s="58"/>
      <c r="BU234" s="58"/>
      <c r="BV234" s="58"/>
      <c r="BW234" s="58"/>
      <c r="BX234" s="58"/>
      <c r="BY234" s="58"/>
      <c r="BZ234" s="58"/>
      <c r="CA234" s="58"/>
      <c r="CB234" s="58"/>
      <c r="CC234" s="58"/>
      <c r="CD234" s="58"/>
      <c r="CE234" s="58"/>
      <c r="CF234" s="58"/>
      <c r="CG234" s="58"/>
      <c r="CH234" s="58"/>
      <c r="CI234" s="58"/>
      <c r="CJ234" s="58"/>
      <c r="CK234" s="58"/>
      <c r="CL234" s="58"/>
      <c r="CM234" s="58"/>
      <c r="CN234" s="58"/>
      <c r="CO234" s="58"/>
      <c r="CP234" s="58"/>
      <c r="CQ234" s="58"/>
      <c r="CR234" s="58"/>
      <c r="CS234" s="58"/>
      <c r="CT234" s="58"/>
      <c r="CU234" s="58"/>
      <c r="CV234" s="58"/>
      <c r="CW234" s="58"/>
      <c r="CX234" s="58"/>
      <c r="CY234" s="58"/>
      <c r="CZ234" s="58"/>
      <c r="DA234" s="58"/>
      <c r="DB234" s="58"/>
      <c r="DC234" s="58"/>
      <c r="DD234" s="58"/>
      <c r="DE234" s="58"/>
      <c r="DF234" s="58"/>
      <c r="DG234" s="58"/>
      <c r="DH234" s="58"/>
      <c r="DI234" s="58"/>
      <c r="DJ234" s="58"/>
      <c r="DK234" s="58"/>
      <c r="DL234" s="58"/>
      <c r="DM234" s="58"/>
      <c r="DN234" s="58"/>
      <c r="DO234" s="58"/>
      <c r="DP234" s="58"/>
      <c r="DQ234" s="58"/>
      <c r="DR234" s="58"/>
      <c r="DS234" s="58"/>
      <c r="FY234" s="80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9"/>
      <c r="GS234" s="79"/>
      <c r="GT234" s="79"/>
      <c r="GU234" s="79"/>
      <c r="GV234" s="79"/>
      <c r="GW234" s="79"/>
      <c r="GX234" s="79"/>
      <c r="GY234" s="79"/>
      <c r="GZ234" s="79"/>
      <c r="HA234" s="79"/>
      <c r="HB234" s="79"/>
      <c r="HC234" s="79"/>
      <c r="HD234" s="79"/>
    </row>
    <row r="235" spans="1:212" ht="15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  <c r="BD235" s="58"/>
      <c r="BE235" s="58"/>
      <c r="BF235" s="58"/>
      <c r="BG235" s="58"/>
      <c r="BH235" s="58"/>
      <c r="BI235" s="58"/>
      <c r="BJ235" s="58"/>
      <c r="BK235" s="58"/>
      <c r="BL235" s="58"/>
      <c r="BM235" s="58"/>
      <c r="BN235" s="58"/>
      <c r="BO235" s="58"/>
      <c r="BP235" s="58"/>
      <c r="BQ235" s="58"/>
      <c r="BR235" s="58"/>
      <c r="BS235" s="58"/>
      <c r="BT235" s="58"/>
      <c r="BU235" s="58"/>
      <c r="BV235" s="58"/>
      <c r="BW235" s="58"/>
      <c r="BX235" s="58"/>
      <c r="BY235" s="58"/>
      <c r="BZ235" s="58"/>
      <c r="CA235" s="58"/>
      <c r="CB235" s="58"/>
      <c r="CC235" s="58"/>
      <c r="CD235" s="58"/>
      <c r="CE235" s="58"/>
      <c r="CF235" s="58"/>
      <c r="CG235" s="58"/>
      <c r="CH235" s="58"/>
      <c r="CI235" s="58"/>
      <c r="CJ235" s="58"/>
      <c r="CK235" s="58"/>
      <c r="CL235" s="58"/>
      <c r="CM235" s="58"/>
      <c r="CN235" s="58"/>
      <c r="CO235" s="58"/>
      <c r="CP235" s="58"/>
      <c r="CQ235" s="58"/>
      <c r="CR235" s="58"/>
      <c r="CS235" s="58"/>
      <c r="CT235" s="58"/>
      <c r="CU235" s="58"/>
      <c r="CV235" s="58"/>
      <c r="CW235" s="58"/>
      <c r="CX235" s="58"/>
      <c r="CY235" s="58"/>
      <c r="CZ235" s="58"/>
      <c r="DA235" s="58"/>
      <c r="DB235" s="58"/>
      <c r="DC235" s="58"/>
      <c r="DD235" s="58"/>
      <c r="DE235" s="58"/>
      <c r="DF235" s="58"/>
      <c r="DG235" s="58"/>
      <c r="DH235" s="58"/>
      <c r="DI235" s="58"/>
      <c r="DJ235" s="58"/>
      <c r="DK235" s="58"/>
      <c r="DL235" s="58"/>
      <c r="DM235" s="58"/>
      <c r="DN235" s="58"/>
      <c r="DO235" s="58"/>
      <c r="DP235" s="58"/>
      <c r="DQ235" s="58"/>
      <c r="DR235" s="58"/>
      <c r="DS235" s="58"/>
      <c r="FY235" s="80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9"/>
      <c r="GS235" s="79"/>
      <c r="GT235" s="79"/>
      <c r="GU235" s="79"/>
      <c r="GV235" s="79"/>
      <c r="GW235" s="79"/>
      <c r="GX235" s="79"/>
      <c r="GY235" s="79"/>
      <c r="GZ235" s="79"/>
      <c r="HA235" s="79"/>
      <c r="HB235" s="79"/>
      <c r="HC235" s="79"/>
      <c r="HD235" s="79"/>
    </row>
    <row r="236" spans="1:212" ht="15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  <c r="BD236" s="58"/>
      <c r="BE236" s="58"/>
      <c r="BF236" s="58"/>
      <c r="BG236" s="58"/>
      <c r="BH236" s="58"/>
      <c r="BI236" s="58"/>
      <c r="BJ236" s="58"/>
      <c r="BK236" s="58"/>
      <c r="BL236" s="58"/>
      <c r="BM236" s="58"/>
      <c r="BN236" s="58"/>
      <c r="BO236" s="58"/>
      <c r="BP236" s="58"/>
      <c r="BQ236" s="58"/>
      <c r="BR236" s="58"/>
      <c r="BS236" s="58"/>
      <c r="BT236" s="58"/>
      <c r="BU236" s="58"/>
      <c r="BV236" s="58"/>
      <c r="BW236" s="58"/>
      <c r="BX236" s="58"/>
      <c r="BY236" s="58"/>
      <c r="BZ236" s="58"/>
      <c r="CA236" s="58"/>
      <c r="CB236" s="58"/>
      <c r="CC236" s="58"/>
      <c r="CD236" s="58"/>
      <c r="CE236" s="58"/>
      <c r="CF236" s="58"/>
      <c r="CG236" s="58"/>
      <c r="CH236" s="58"/>
      <c r="CI236" s="58"/>
      <c r="CJ236" s="58"/>
      <c r="CK236" s="58"/>
      <c r="CL236" s="58"/>
      <c r="CM236" s="58"/>
      <c r="CN236" s="58"/>
      <c r="CO236" s="58"/>
      <c r="CP236" s="58"/>
      <c r="CQ236" s="58"/>
      <c r="CR236" s="58"/>
      <c r="CS236" s="58"/>
      <c r="CT236" s="58"/>
      <c r="CU236" s="58"/>
      <c r="CV236" s="58"/>
      <c r="CW236" s="58"/>
      <c r="CX236" s="58"/>
      <c r="CY236" s="58"/>
      <c r="CZ236" s="58"/>
      <c r="DA236" s="58"/>
      <c r="DB236" s="58"/>
      <c r="DC236" s="58"/>
      <c r="DD236" s="58"/>
      <c r="DE236" s="58"/>
      <c r="DF236" s="58"/>
      <c r="DG236" s="58"/>
      <c r="DH236" s="58"/>
      <c r="DI236" s="58"/>
      <c r="DJ236" s="58"/>
      <c r="DK236" s="58"/>
      <c r="DL236" s="58"/>
      <c r="DM236" s="58"/>
      <c r="DN236" s="58"/>
      <c r="DO236" s="58"/>
      <c r="DP236" s="58"/>
      <c r="DQ236" s="58"/>
      <c r="DR236" s="58"/>
      <c r="DS236" s="58"/>
      <c r="FY236" s="80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9"/>
      <c r="GS236" s="79"/>
      <c r="GT236" s="79"/>
      <c r="GU236" s="79"/>
      <c r="GV236" s="79"/>
      <c r="GW236" s="79"/>
      <c r="GX236" s="79"/>
      <c r="GY236" s="79"/>
      <c r="GZ236" s="79"/>
      <c r="HA236" s="79"/>
      <c r="HB236" s="79"/>
      <c r="HC236" s="79"/>
      <c r="HD236" s="79"/>
    </row>
    <row r="237" spans="1:212" ht="15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  <c r="BD237" s="58"/>
      <c r="BE237" s="58"/>
      <c r="BF237" s="58"/>
      <c r="BG237" s="58"/>
      <c r="BH237" s="58"/>
      <c r="BI237" s="58"/>
      <c r="BJ237" s="58"/>
      <c r="BK237" s="58"/>
      <c r="BL237" s="58"/>
      <c r="BM237" s="58"/>
      <c r="BN237" s="58"/>
      <c r="BO237" s="58"/>
      <c r="BP237" s="58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8"/>
      <c r="CJ237" s="58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58"/>
      <c r="DD237" s="58"/>
      <c r="DE237" s="58"/>
      <c r="DF237" s="58"/>
      <c r="DG237" s="58"/>
      <c r="DH237" s="58"/>
      <c r="DI237" s="58"/>
      <c r="DJ237" s="58"/>
      <c r="DK237" s="58"/>
      <c r="DL237" s="58"/>
      <c r="DM237" s="58"/>
      <c r="DN237" s="58"/>
      <c r="DO237" s="58"/>
      <c r="DP237" s="58"/>
      <c r="DQ237" s="58"/>
      <c r="DR237" s="58"/>
      <c r="DS237" s="58"/>
      <c r="FY237" s="80"/>
      <c r="FZ237" s="79"/>
      <c r="GA237" s="79"/>
      <c r="GB237" s="79"/>
      <c r="GC237" s="79"/>
      <c r="GD237" s="79"/>
      <c r="GE237" s="79"/>
      <c r="GF237" s="79"/>
      <c r="GG237" s="79"/>
      <c r="GH237" s="79"/>
      <c r="GI237" s="79"/>
      <c r="GJ237" s="79"/>
      <c r="GK237" s="79"/>
      <c r="GL237" s="79"/>
      <c r="GM237" s="79"/>
      <c r="GN237" s="79"/>
      <c r="GO237" s="79"/>
      <c r="GP237" s="79"/>
      <c r="GQ237" s="79"/>
      <c r="GR237" s="79"/>
      <c r="GS237" s="79"/>
      <c r="GT237" s="79"/>
      <c r="GU237" s="79"/>
      <c r="GV237" s="79"/>
      <c r="GW237" s="79"/>
      <c r="GX237" s="79"/>
      <c r="GY237" s="79"/>
      <c r="GZ237" s="79"/>
      <c r="HA237" s="79"/>
      <c r="HB237" s="79"/>
      <c r="HC237" s="79"/>
      <c r="HD237" s="79"/>
    </row>
    <row r="238" spans="1:212" ht="15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  <c r="BD238" s="58"/>
      <c r="BE238" s="58"/>
      <c r="BF238" s="58"/>
      <c r="BG238" s="58"/>
      <c r="BH238" s="58"/>
      <c r="BI238" s="58"/>
      <c r="BJ238" s="58"/>
      <c r="BK238" s="58"/>
      <c r="BL238" s="58"/>
      <c r="BM238" s="58"/>
      <c r="BN238" s="58"/>
      <c r="BO238" s="58"/>
      <c r="BP238" s="58"/>
      <c r="BQ238" s="58"/>
      <c r="BR238" s="58"/>
      <c r="BS238" s="58"/>
      <c r="BT238" s="58"/>
      <c r="BU238" s="58"/>
      <c r="BV238" s="58"/>
      <c r="BW238" s="58"/>
      <c r="BX238" s="58"/>
      <c r="BY238" s="58"/>
      <c r="BZ238" s="58"/>
      <c r="CA238" s="58"/>
      <c r="CB238" s="58"/>
      <c r="CC238" s="58"/>
      <c r="CD238" s="58"/>
      <c r="CE238" s="58"/>
      <c r="CF238" s="58"/>
      <c r="CG238" s="58"/>
      <c r="CH238" s="58"/>
      <c r="CI238" s="58"/>
      <c r="CJ238" s="58"/>
      <c r="CK238" s="58"/>
      <c r="CL238" s="58"/>
      <c r="CM238" s="58"/>
      <c r="CN238" s="58"/>
      <c r="CO238" s="58"/>
      <c r="CP238" s="58"/>
      <c r="CQ238" s="58"/>
      <c r="CR238" s="58"/>
      <c r="CS238" s="58"/>
      <c r="CT238" s="58"/>
      <c r="CU238" s="58"/>
      <c r="CV238" s="58"/>
      <c r="CW238" s="58"/>
      <c r="CX238" s="58"/>
      <c r="CY238" s="58"/>
      <c r="CZ238" s="58"/>
      <c r="DA238" s="58"/>
      <c r="DB238" s="58"/>
      <c r="DC238" s="58"/>
      <c r="DD238" s="58"/>
      <c r="DE238" s="58"/>
      <c r="DF238" s="58"/>
      <c r="DG238" s="58"/>
      <c r="DH238" s="58"/>
      <c r="DI238" s="58"/>
      <c r="DJ238" s="58"/>
      <c r="DK238" s="58"/>
      <c r="DL238" s="58"/>
      <c r="DM238" s="58"/>
      <c r="DN238" s="58"/>
      <c r="DO238" s="58"/>
      <c r="DP238" s="58"/>
      <c r="DQ238" s="58"/>
      <c r="DR238" s="58"/>
      <c r="DS238" s="58"/>
      <c r="FY238" s="80"/>
      <c r="FZ238" s="79"/>
      <c r="GA238" s="79"/>
      <c r="GB238" s="79"/>
      <c r="GC238" s="79"/>
      <c r="GD238" s="79"/>
      <c r="GE238" s="79"/>
      <c r="GF238" s="79"/>
      <c r="GG238" s="79"/>
      <c r="GH238" s="79"/>
      <c r="GI238" s="79"/>
      <c r="GJ238" s="79"/>
      <c r="GK238" s="79"/>
      <c r="GL238" s="79"/>
      <c r="GM238" s="79"/>
      <c r="GN238" s="79"/>
      <c r="GO238" s="79"/>
      <c r="GP238" s="79"/>
      <c r="GQ238" s="79"/>
      <c r="GR238" s="79"/>
      <c r="GS238" s="79"/>
      <c r="GT238" s="79"/>
      <c r="GU238" s="79"/>
      <c r="GV238" s="79"/>
      <c r="GW238" s="79"/>
      <c r="GX238" s="79"/>
      <c r="GY238" s="79"/>
      <c r="GZ238" s="79"/>
      <c r="HA238" s="79"/>
      <c r="HB238" s="79"/>
      <c r="HC238" s="79"/>
      <c r="HD238" s="79"/>
    </row>
    <row r="239" spans="1:212" ht="15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8"/>
      <c r="BE239" s="58"/>
      <c r="BF239" s="58"/>
      <c r="BG239" s="58"/>
      <c r="BH239" s="58"/>
      <c r="BI239" s="58"/>
      <c r="BJ239" s="58"/>
      <c r="BK239" s="58"/>
      <c r="BL239" s="58"/>
      <c r="BM239" s="58"/>
      <c r="BN239" s="58"/>
      <c r="BO239" s="58"/>
      <c r="BP239" s="58"/>
      <c r="BQ239" s="58"/>
      <c r="BR239" s="58"/>
      <c r="BS239" s="58"/>
      <c r="BT239" s="58"/>
      <c r="BU239" s="58"/>
      <c r="BV239" s="58"/>
      <c r="BW239" s="58"/>
      <c r="BX239" s="58"/>
      <c r="BY239" s="58"/>
      <c r="BZ239" s="58"/>
      <c r="CA239" s="58"/>
      <c r="CB239" s="58"/>
      <c r="CC239" s="58"/>
      <c r="CD239" s="58"/>
      <c r="CE239" s="58"/>
      <c r="CF239" s="58"/>
      <c r="CG239" s="58"/>
      <c r="CH239" s="58"/>
      <c r="CI239" s="58"/>
      <c r="CJ239" s="58"/>
      <c r="CK239" s="58"/>
      <c r="CL239" s="58"/>
      <c r="CM239" s="58"/>
      <c r="CN239" s="58"/>
      <c r="CO239" s="58"/>
      <c r="CP239" s="58"/>
      <c r="CQ239" s="58"/>
      <c r="CR239" s="58"/>
      <c r="CS239" s="58"/>
      <c r="CT239" s="58"/>
      <c r="CU239" s="58"/>
      <c r="CV239" s="58"/>
      <c r="CW239" s="58"/>
      <c r="CX239" s="58"/>
      <c r="CY239" s="58"/>
      <c r="CZ239" s="58"/>
      <c r="DA239" s="58"/>
      <c r="DB239" s="5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8"/>
      <c r="DP239" s="58"/>
      <c r="DQ239" s="58"/>
      <c r="DR239" s="58"/>
      <c r="DS239" s="58"/>
      <c r="FY239" s="80"/>
      <c r="FZ239" s="79"/>
      <c r="GA239" s="79"/>
      <c r="GB239" s="79"/>
      <c r="GC239" s="79"/>
      <c r="GD239" s="79"/>
      <c r="GE239" s="79"/>
      <c r="GF239" s="79"/>
      <c r="GG239" s="79"/>
      <c r="GH239" s="79"/>
      <c r="GI239" s="79"/>
      <c r="GJ239" s="79"/>
      <c r="GK239" s="79"/>
      <c r="GL239" s="79"/>
      <c r="GM239" s="79"/>
      <c r="GN239" s="79"/>
      <c r="GO239" s="79"/>
      <c r="GP239" s="79"/>
      <c r="GQ239" s="79"/>
      <c r="GR239" s="79"/>
      <c r="GS239" s="79"/>
      <c r="GT239" s="79"/>
      <c r="GU239" s="79"/>
      <c r="GV239" s="79"/>
      <c r="GW239" s="79"/>
      <c r="GX239" s="79"/>
      <c r="GY239" s="79"/>
      <c r="GZ239" s="79"/>
      <c r="HA239" s="79"/>
      <c r="HB239" s="79"/>
      <c r="HC239" s="79"/>
      <c r="HD239" s="79"/>
    </row>
    <row r="240" spans="1:212" ht="15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58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F240" s="58"/>
      <c r="DG240" s="58"/>
      <c r="DH240" s="58"/>
      <c r="DI240" s="58"/>
      <c r="DJ240" s="58"/>
      <c r="DK240" s="58"/>
      <c r="DL240" s="58"/>
      <c r="DM240" s="58"/>
      <c r="DN240" s="58"/>
      <c r="DO240" s="58"/>
      <c r="DP240" s="58"/>
      <c r="DQ240" s="58"/>
      <c r="DR240" s="58"/>
      <c r="DS240" s="58"/>
      <c r="FY240" s="80"/>
      <c r="FZ240" s="79"/>
      <c r="GA240" s="79"/>
      <c r="GB240" s="79"/>
      <c r="GC240" s="79"/>
      <c r="GD240" s="79"/>
      <c r="GE240" s="79"/>
      <c r="GF240" s="79"/>
      <c r="GG240" s="79"/>
      <c r="GH240" s="79"/>
      <c r="GI240" s="79"/>
      <c r="GJ240" s="79"/>
      <c r="GK240" s="79"/>
      <c r="GL240" s="79"/>
      <c r="GM240" s="79"/>
      <c r="GN240" s="79"/>
      <c r="GO240" s="79"/>
      <c r="GP240" s="79"/>
      <c r="GQ240" s="79"/>
      <c r="GR240" s="79"/>
      <c r="GS240" s="79"/>
      <c r="GT240" s="79"/>
      <c r="GU240" s="79"/>
      <c r="GV240" s="79"/>
      <c r="GW240" s="79"/>
      <c r="GX240" s="79"/>
      <c r="GY240" s="79"/>
      <c r="GZ240" s="79"/>
      <c r="HA240" s="79"/>
      <c r="HB240" s="79"/>
      <c r="HC240" s="79"/>
      <c r="HD240" s="79"/>
    </row>
    <row r="241" spans="1:212" ht="15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H241" s="58"/>
      <c r="BI241" s="58"/>
      <c r="BJ241" s="58"/>
      <c r="BK241" s="58"/>
      <c r="BL241" s="58"/>
      <c r="BM241" s="58"/>
      <c r="BN241" s="58"/>
      <c r="BO241" s="58"/>
      <c r="BP241" s="58"/>
      <c r="BQ241" s="58"/>
      <c r="BR241" s="58"/>
      <c r="BS241" s="58"/>
      <c r="BT241" s="58"/>
      <c r="BU241" s="58"/>
      <c r="BV241" s="58"/>
      <c r="BW241" s="58"/>
      <c r="BX241" s="58"/>
      <c r="BY241" s="58"/>
      <c r="BZ241" s="58"/>
      <c r="CA241" s="58"/>
      <c r="CB241" s="58"/>
      <c r="CC241" s="58"/>
      <c r="CD241" s="58"/>
      <c r="CE241" s="58"/>
      <c r="CF241" s="58"/>
      <c r="CG241" s="58"/>
      <c r="CH241" s="58"/>
      <c r="CI241" s="58"/>
      <c r="CJ241" s="58"/>
      <c r="CK241" s="58"/>
      <c r="CL241" s="58"/>
      <c r="CM241" s="58"/>
      <c r="CN241" s="58"/>
      <c r="CO241" s="58"/>
      <c r="CP241" s="58"/>
      <c r="CQ241" s="58"/>
      <c r="CR241" s="58"/>
      <c r="CS241" s="58"/>
      <c r="CT241" s="58"/>
      <c r="CU241" s="58"/>
      <c r="CV241" s="58"/>
      <c r="CW241" s="58"/>
      <c r="CX241" s="58"/>
      <c r="CY241" s="58"/>
      <c r="CZ241" s="58"/>
      <c r="DA241" s="58"/>
      <c r="DB241" s="58"/>
      <c r="DC241" s="58"/>
      <c r="DD241" s="58"/>
      <c r="DE241" s="58"/>
      <c r="DF241" s="58"/>
      <c r="DG241" s="58"/>
      <c r="DH241" s="58"/>
      <c r="DI241" s="58"/>
      <c r="DJ241" s="58"/>
      <c r="DK241" s="58"/>
      <c r="DL241" s="58"/>
      <c r="DM241" s="58"/>
      <c r="DN241" s="58"/>
      <c r="DO241" s="58"/>
      <c r="DP241" s="58"/>
      <c r="DQ241" s="58"/>
      <c r="DR241" s="58"/>
      <c r="DS241" s="58"/>
      <c r="FY241" s="80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9"/>
      <c r="GS241" s="79"/>
      <c r="GT241" s="79"/>
      <c r="GU241" s="79"/>
      <c r="GV241" s="79"/>
      <c r="GW241" s="79"/>
      <c r="GX241" s="79"/>
      <c r="GY241" s="79"/>
      <c r="GZ241" s="79"/>
      <c r="HA241" s="79"/>
      <c r="HB241" s="79"/>
      <c r="HC241" s="79"/>
      <c r="HD241" s="79"/>
    </row>
    <row r="242" spans="1:212" ht="1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H242" s="58"/>
      <c r="BI242" s="58"/>
      <c r="BJ242" s="58"/>
      <c r="BK242" s="58"/>
      <c r="BL242" s="58"/>
      <c r="BM242" s="58"/>
      <c r="BN242" s="58"/>
      <c r="BO242" s="58"/>
      <c r="BP242" s="58"/>
      <c r="BQ242" s="58"/>
      <c r="BR242" s="58"/>
      <c r="BS242" s="58"/>
      <c r="BT242" s="58"/>
      <c r="BU242" s="58"/>
      <c r="BV242" s="58"/>
      <c r="BW242" s="58"/>
      <c r="BX242" s="58"/>
      <c r="BY242" s="58"/>
      <c r="BZ242" s="58"/>
      <c r="CA242" s="58"/>
      <c r="CB242" s="58"/>
      <c r="CC242" s="58"/>
      <c r="CD242" s="58"/>
      <c r="CE242" s="58"/>
      <c r="CF242" s="58"/>
      <c r="CG242" s="58"/>
      <c r="CH242" s="58"/>
      <c r="CI242" s="58"/>
      <c r="CJ242" s="58"/>
      <c r="CK242" s="58"/>
      <c r="CL242" s="58"/>
      <c r="CM242" s="58"/>
      <c r="CN242" s="58"/>
      <c r="CO242" s="58"/>
      <c r="CP242" s="58"/>
      <c r="CQ242" s="58"/>
      <c r="CR242" s="58"/>
      <c r="CS242" s="58"/>
      <c r="CT242" s="58"/>
      <c r="CU242" s="58"/>
      <c r="CV242" s="58"/>
      <c r="CW242" s="58"/>
      <c r="CX242" s="58"/>
      <c r="CY242" s="58"/>
      <c r="CZ242" s="58"/>
      <c r="DA242" s="58"/>
      <c r="DB242" s="58"/>
      <c r="DC242" s="58"/>
      <c r="DD242" s="58"/>
      <c r="DE242" s="58"/>
      <c r="DF242" s="58"/>
      <c r="DG242" s="58"/>
      <c r="DH242" s="58"/>
      <c r="DI242" s="58"/>
      <c r="DJ242" s="58"/>
      <c r="DK242" s="58"/>
      <c r="DL242" s="58"/>
      <c r="DM242" s="58"/>
      <c r="DN242" s="58"/>
      <c r="DO242" s="58"/>
      <c r="DP242" s="58"/>
      <c r="DQ242" s="58"/>
      <c r="DR242" s="58"/>
      <c r="DS242" s="58"/>
      <c r="FY242" s="80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</row>
    <row r="243" spans="1:212" ht="15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H243" s="58"/>
      <c r="BI243" s="58"/>
      <c r="BJ243" s="58"/>
      <c r="BK243" s="58"/>
      <c r="BL243" s="58"/>
      <c r="BM243" s="58"/>
      <c r="BN243" s="58"/>
      <c r="BO243" s="58"/>
      <c r="BP243" s="58"/>
      <c r="BQ243" s="58"/>
      <c r="BR243" s="58"/>
      <c r="BS243" s="58"/>
      <c r="BT243" s="58"/>
      <c r="BU243" s="58"/>
      <c r="BV243" s="58"/>
      <c r="BW243" s="58"/>
      <c r="BX243" s="58"/>
      <c r="BY243" s="58"/>
      <c r="BZ243" s="58"/>
      <c r="CA243" s="58"/>
      <c r="CB243" s="58"/>
      <c r="CC243" s="58"/>
      <c r="CD243" s="58"/>
      <c r="CE243" s="58"/>
      <c r="CF243" s="58"/>
      <c r="CG243" s="58"/>
      <c r="CH243" s="58"/>
      <c r="CI243" s="58"/>
      <c r="CJ243" s="58"/>
      <c r="CK243" s="58"/>
      <c r="CL243" s="58"/>
      <c r="CM243" s="58"/>
      <c r="CN243" s="58"/>
      <c r="CO243" s="58"/>
      <c r="CP243" s="58"/>
      <c r="CQ243" s="58"/>
      <c r="CR243" s="58"/>
      <c r="CS243" s="58"/>
      <c r="CT243" s="58"/>
      <c r="CU243" s="58"/>
      <c r="CV243" s="58"/>
      <c r="CW243" s="58"/>
      <c r="CX243" s="58"/>
      <c r="CY243" s="58"/>
      <c r="CZ243" s="58"/>
      <c r="DA243" s="58"/>
      <c r="DB243" s="58"/>
      <c r="DC243" s="58"/>
      <c r="DD243" s="58"/>
      <c r="DE243" s="58"/>
      <c r="DF243" s="58"/>
      <c r="DG243" s="58"/>
      <c r="DH243" s="58"/>
      <c r="DI243" s="58"/>
      <c r="DJ243" s="58"/>
      <c r="DK243" s="58"/>
      <c r="DL243" s="58"/>
      <c r="DM243" s="58"/>
      <c r="DN243" s="58"/>
      <c r="DO243" s="58"/>
      <c r="DP243" s="58"/>
      <c r="DQ243" s="58"/>
      <c r="DR243" s="58"/>
      <c r="DS243" s="58"/>
      <c r="FY243" s="80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9"/>
      <c r="GS243" s="79"/>
      <c r="GT243" s="79"/>
      <c r="GU243" s="79"/>
      <c r="GV243" s="79"/>
      <c r="GW243" s="79"/>
      <c r="GX243" s="79"/>
      <c r="GY243" s="79"/>
      <c r="GZ243" s="79"/>
      <c r="HA243" s="79"/>
      <c r="HB243" s="79"/>
      <c r="HC243" s="79"/>
      <c r="HD243" s="79"/>
    </row>
    <row r="244" spans="1:212" ht="15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FY244" s="80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9"/>
      <c r="GS244" s="79"/>
      <c r="GT244" s="79"/>
      <c r="GU244" s="79"/>
      <c r="GV244" s="79"/>
      <c r="GW244" s="79"/>
      <c r="GX244" s="79"/>
      <c r="GY244" s="79"/>
      <c r="GZ244" s="79"/>
      <c r="HA244" s="79"/>
      <c r="HB244" s="79"/>
      <c r="HC244" s="79"/>
      <c r="HD244" s="79"/>
    </row>
    <row r="245" spans="1:212" ht="15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  <c r="BD245" s="58"/>
      <c r="BE245" s="58"/>
      <c r="BF245" s="58"/>
      <c r="BG245" s="58"/>
      <c r="BH245" s="58"/>
      <c r="BI245" s="58"/>
      <c r="BJ245" s="58"/>
      <c r="BK245" s="58"/>
      <c r="BL245" s="58"/>
      <c r="BM245" s="58"/>
      <c r="BN245" s="58"/>
      <c r="BO245" s="58"/>
      <c r="BP245" s="58"/>
      <c r="BQ245" s="58"/>
      <c r="BR245" s="58"/>
      <c r="BS245" s="58"/>
      <c r="BT245" s="58"/>
      <c r="BU245" s="58"/>
      <c r="BV245" s="58"/>
      <c r="BW245" s="58"/>
      <c r="BX245" s="58"/>
      <c r="BY245" s="58"/>
      <c r="BZ245" s="58"/>
      <c r="CA245" s="58"/>
      <c r="CB245" s="58"/>
      <c r="CC245" s="58"/>
      <c r="CD245" s="58"/>
      <c r="CE245" s="58"/>
      <c r="CF245" s="58"/>
      <c r="CG245" s="58"/>
      <c r="CH245" s="58"/>
      <c r="CI245" s="58"/>
      <c r="CJ245" s="58"/>
      <c r="CK245" s="58"/>
      <c r="CL245" s="58"/>
      <c r="CM245" s="58"/>
      <c r="CN245" s="58"/>
      <c r="CO245" s="58"/>
      <c r="CP245" s="58"/>
      <c r="CQ245" s="58"/>
      <c r="CR245" s="58"/>
      <c r="CS245" s="58"/>
      <c r="CT245" s="58"/>
      <c r="CU245" s="58"/>
      <c r="CV245" s="58"/>
      <c r="CW245" s="58"/>
      <c r="CX245" s="58"/>
      <c r="CY245" s="58"/>
      <c r="CZ245" s="58"/>
      <c r="DA245" s="58"/>
      <c r="DB245" s="58"/>
      <c r="DC245" s="58"/>
      <c r="DD245" s="58"/>
      <c r="DE245" s="58"/>
      <c r="DF245" s="58"/>
      <c r="DG245" s="58"/>
      <c r="DH245" s="58"/>
      <c r="DI245" s="58"/>
      <c r="DJ245" s="58"/>
      <c r="DK245" s="58"/>
      <c r="DL245" s="58"/>
      <c r="DM245" s="58"/>
      <c r="DN245" s="58"/>
      <c r="DO245" s="58"/>
      <c r="DP245" s="58"/>
      <c r="DQ245" s="58"/>
      <c r="DR245" s="58"/>
      <c r="DS245" s="58"/>
      <c r="FY245" s="80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9"/>
      <c r="GS245" s="79"/>
      <c r="GT245" s="79"/>
      <c r="GU245" s="79"/>
      <c r="GV245" s="79"/>
      <c r="GW245" s="79"/>
      <c r="GX245" s="79"/>
      <c r="GY245" s="79"/>
      <c r="GZ245" s="79"/>
      <c r="HA245" s="79"/>
      <c r="HB245" s="79"/>
      <c r="HC245" s="79"/>
      <c r="HD245" s="79"/>
    </row>
    <row r="246" spans="1:212" ht="15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  <c r="BD246" s="58"/>
      <c r="BE246" s="58"/>
      <c r="BF246" s="58"/>
      <c r="BG246" s="58"/>
      <c r="BH246" s="58"/>
      <c r="BI246" s="58"/>
      <c r="BJ246" s="58"/>
      <c r="BK246" s="58"/>
      <c r="BL246" s="58"/>
      <c r="BM246" s="58"/>
      <c r="BN246" s="58"/>
      <c r="BO246" s="58"/>
      <c r="BP246" s="58"/>
      <c r="BQ246" s="58"/>
      <c r="BR246" s="58"/>
      <c r="BS246" s="58"/>
      <c r="BT246" s="58"/>
      <c r="BU246" s="58"/>
      <c r="BV246" s="58"/>
      <c r="BW246" s="58"/>
      <c r="BX246" s="58"/>
      <c r="BY246" s="58"/>
      <c r="BZ246" s="58"/>
      <c r="CA246" s="58"/>
      <c r="CB246" s="58"/>
      <c r="CC246" s="58"/>
      <c r="CD246" s="58"/>
      <c r="CE246" s="58"/>
      <c r="CF246" s="58"/>
      <c r="CG246" s="58"/>
      <c r="CH246" s="58"/>
      <c r="CI246" s="58"/>
      <c r="CJ246" s="58"/>
      <c r="CK246" s="58"/>
      <c r="CL246" s="58"/>
      <c r="CM246" s="58"/>
      <c r="CN246" s="58"/>
      <c r="CO246" s="58"/>
      <c r="CP246" s="58"/>
      <c r="CQ246" s="58"/>
      <c r="CR246" s="58"/>
      <c r="CS246" s="58"/>
      <c r="CT246" s="58"/>
      <c r="CU246" s="58"/>
      <c r="CV246" s="58"/>
      <c r="CW246" s="58"/>
      <c r="CX246" s="58"/>
      <c r="CY246" s="58"/>
      <c r="CZ246" s="58"/>
      <c r="DA246" s="58"/>
      <c r="DB246" s="58"/>
      <c r="DC246" s="58"/>
      <c r="DD246" s="58"/>
      <c r="DE246" s="58"/>
      <c r="DF246" s="58"/>
      <c r="DG246" s="58"/>
      <c r="DH246" s="58"/>
      <c r="DI246" s="58"/>
      <c r="DJ246" s="58"/>
      <c r="DK246" s="58"/>
      <c r="DL246" s="58"/>
      <c r="DM246" s="58"/>
      <c r="DN246" s="58"/>
      <c r="DO246" s="58"/>
      <c r="DP246" s="58"/>
      <c r="DQ246" s="58"/>
      <c r="DR246" s="58"/>
      <c r="DS246" s="58"/>
      <c r="FY246" s="80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</row>
    <row r="247" spans="1:212" ht="15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  <c r="BD247" s="58"/>
      <c r="BE247" s="58"/>
      <c r="BF247" s="58"/>
      <c r="BG247" s="58"/>
      <c r="BH247" s="58"/>
      <c r="BI247" s="58"/>
      <c r="BJ247" s="58"/>
      <c r="BK247" s="58"/>
      <c r="BL247" s="58"/>
      <c r="BM247" s="58"/>
      <c r="BN247" s="58"/>
      <c r="BO247" s="58"/>
      <c r="BP247" s="58"/>
      <c r="BQ247" s="58"/>
      <c r="BR247" s="58"/>
      <c r="BS247" s="58"/>
      <c r="BT247" s="58"/>
      <c r="BU247" s="58"/>
      <c r="BV247" s="58"/>
      <c r="BW247" s="58"/>
      <c r="BX247" s="58"/>
      <c r="BY247" s="58"/>
      <c r="BZ247" s="58"/>
      <c r="CA247" s="58"/>
      <c r="CB247" s="58"/>
      <c r="CC247" s="58"/>
      <c r="CD247" s="58"/>
      <c r="CE247" s="58"/>
      <c r="CF247" s="58"/>
      <c r="CG247" s="58"/>
      <c r="CH247" s="58"/>
      <c r="CI247" s="58"/>
      <c r="CJ247" s="58"/>
      <c r="CK247" s="58"/>
      <c r="CL247" s="58"/>
      <c r="CM247" s="58"/>
      <c r="CN247" s="58"/>
      <c r="CO247" s="58"/>
      <c r="CP247" s="58"/>
      <c r="CQ247" s="58"/>
      <c r="CR247" s="58"/>
      <c r="CS247" s="58"/>
      <c r="CT247" s="58"/>
      <c r="CU247" s="58"/>
      <c r="CV247" s="58"/>
      <c r="CW247" s="58"/>
      <c r="CX247" s="58"/>
      <c r="CY247" s="58"/>
      <c r="CZ247" s="58"/>
      <c r="DA247" s="58"/>
      <c r="DB247" s="58"/>
      <c r="DC247" s="58"/>
      <c r="DD247" s="58"/>
      <c r="DE247" s="58"/>
      <c r="DF247" s="58"/>
      <c r="DG247" s="58"/>
      <c r="DH247" s="58"/>
      <c r="DI247" s="58"/>
      <c r="DJ247" s="58"/>
      <c r="DK247" s="58"/>
      <c r="DL247" s="58"/>
      <c r="DM247" s="58"/>
      <c r="DN247" s="58"/>
      <c r="DO247" s="58"/>
      <c r="DP247" s="58"/>
      <c r="DQ247" s="58"/>
      <c r="DR247" s="58"/>
      <c r="DS247" s="58"/>
      <c r="FY247" s="80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9"/>
      <c r="GS247" s="79"/>
      <c r="GT247" s="79"/>
      <c r="GU247" s="79"/>
      <c r="GV247" s="79"/>
      <c r="GW247" s="79"/>
      <c r="GX247" s="79"/>
      <c r="GY247" s="79"/>
      <c r="GZ247" s="79"/>
      <c r="HA247" s="79"/>
      <c r="HB247" s="79"/>
      <c r="HC247" s="79"/>
      <c r="HD247" s="79"/>
    </row>
    <row r="248" spans="1:212" ht="15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  <c r="BD248" s="58"/>
      <c r="BE248" s="58"/>
      <c r="BF248" s="58"/>
      <c r="BG248" s="58"/>
      <c r="BH248" s="58"/>
      <c r="BI248" s="58"/>
      <c r="BJ248" s="58"/>
      <c r="BK248" s="58"/>
      <c r="BL248" s="58"/>
      <c r="BM248" s="58"/>
      <c r="BN248" s="58"/>
      <c r="BO248" s="58"/>
      <c r="BP248" s="58"/>
      <c r="BQ248" s="58"/>
      <c r="BR248" s="58"/>
      <c r="BS248" s="58"/>
      <c r="BT248" s="58"/>
      <c r="BU248" s="58"/>
      <c r="BV248" s="58"/>
      <c r="BW248" s="58"/>
      <c r="BX248" s="58"/>
      <c r="BY248" s="58"/>
      <c r="BZ248" s="58"/>
      <c r="CA248" s="58"/>
      <c r="CB248" s="58"/>
      <c r="CC248" s="58"/>
      <c r="CD248" s="58"/>
      <c r="CE248" s="58"/>
      <c r="CF248" s="58"/>
      <c r="CG248" s="58"/>
      <c r="CH248" s="58"/>
      <c r="CI248" s="58"/>
      <c r="CJ248" s="58"/>
      <c r="CK248" s="58"/>
      <c r="CL248" s="58"/>
      <c r="CM248" s="58"/>
      <c r="CN248" s="58"/>
      <c r="CO248" s="58"/>
      <c r="CP248" s="58"/>
      <c r="CQ248" s="58"/>
      <c r="CR248" s="58"/>
      <c r="CS248" s="58"/>
      <c r="CT248" s="58"/>
      <c r="CU248" s="58"/>
      <c r="CV248" s="58"/>
      <c r="CW248" s="58"/>
      <c r="CX248" s="58"/>
      <c r="CY248" s="58"/>
      <c r="CZ248" s="58"/>
      <c r="DA248" s="58"/>
      <c r="DB248" s="58"/>
      <c r="DC248" s="58"/>
      <c r="DD248" s="58"/>
      <c r="DE248" s="58"/>
      <c r="DF248" s="58"/>
      <c r="DG248" s="58"/>
      <c r="DH248" s="58"/>
      <c r="DI248" s="58"/>
      <c r="DJ248" s="58"/>
      <c r="DK248" s="58"/>
      <c r="DL248" s="58"/>
      <c r="DM248" s="58"/>
      <c r="DN248" s="58"/>
      <c r="DO248" s="58"/>
      <c r="DP248" s="58"/>
      <c r="DQ248" s="58"/>
      <c r="DR248" s="58"/>
      <c r="DS248" s="58"/>
      <c r="FY248" s="80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9"/>
      <c r="GS248" s="79"/>
      <c r="GT248" s="79"/>
      <c r="GU248" s="79"/>
      <c r="GV248" s="79"/>
      <c r="GW248" s="79"/>
      <c r="GX248" s="79"/>
      <c r="GY248" s="79"/>
      <c r="GZ248" s="79"/>
      <c r="HA248" s="79"/>
      <c r="HB248" s="79"/>
      <c r="HC248" s="79"/>
      <c r="HD248" s="79"/>
    </row>
    <row r="249" spans="1:212" ht="15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8"/>
      <c r="BP249" s="58"/>
      <c r="BQ249" s="58"/>
      <c r="BR249" s="58"/>
      <c r="BS249" s="58"/>
      <c r="BT249" s="58"/>
      <c r="BU249" s="58"/>
      <c r="BV249" s="58"/>
      <c r="BW249" s="58"/>
      <c r="BX249" s="58"/>
      <c r="BY249" s="58"/>
      <c r="BZ249" s="58"/>
      <c r="CA249" s="58"/>
      <c r="CB249" s="58"/>
      <c r="CC249" s="58"/>
      <c r="CD249" s="58"/>
      <c r="CE249" s="58"/>
      <c r="CF249" s="58"/>
      <c r="CG249" s="58"/>
      <c r="CH249" s="58"/>
      <c r="CI249" s="58"/>
      <c r="CJ249" s="58"/>
      <c r="CK249" s="58"/>
      <c r="CL249" s="58"/>
      <c r="CM249" s="58"/>
      <c r="CN249" s="58"/>
      <c r="CO249" s="58"/>
      <c r="CP249" s="58"/>
      <c r="CQ249" s="58"/>
      <c r="CR249" s="58"/>
      <c r="CS249" s="58"/>
      <c r="CT249" s="58"/>
      <c r="CU249" s="58"/>
      <c r="CV249" s="58"/>
      <c r="CW249" s="58"/>
      <c r="CX249" s="58"/>
      <c r="CY249" s="58"/>
      <c r="CZ249" s="58"/>
      <c r="DA249" s="58"/>
      <c r="DB249" s="58"/>
      <c r="DC249" s="58"/>
      <c r="DD249" s="58"/>
      <c r="DE249" s="58"/>
      <c r="DF249" s="58"/>
      <c r="DG249" s="58"/>
      <c r="DH249" s="58"/>
      <c r="DI249" s="58"/>
      <c r="DJ249" s="58"/>
      <c r="DK249" s="58"/>
      <c r="DL249" s="58"/>
      <c r="DM249" s="58"/>
      <c r="DN249" s="58"/>
      <c r="DO249" s="58"/>
      <c r="DP249" s="58"/>
      <c r="DQ249" s="58"/>
      <c r="DR249" s="58"/>
      <c r="DS249" s="58"/>
      <c r="FY249" s="80"/>
      <c r="FZ249" s="79"/>
      <c r="GA249" s="79"/>
      <c r="GB249" s="79"/>
      <c r="GC249" s="79"/>
      <c r="GD249" s="79"/>
      <c r="GE249" s="79"/>
      <c r="GF249" s="79"/>
      <c r="GG249" s="79"/>
      <c r="GH249" s="79"/>
      <c r="GI249" s="79"/>
      <c r="GJ249" s="79"/>
      <c r="GK249" s="79"/>
      <c r="GL249" s="79"/>
      <c r="GM249" s="79"/>
      <c r="GN249" s="79"/>
      <c r="GO249" s="79"/>
      <c r="GP249" s="79"/>
      <c r="GQ249" s="79"/>
      <c r="GR249" s="79"/>
      <c r="GS249" s="79"/>
      <c r="GT249" s="79"/>
      <c r="GU249" s="79"/>
      <c r="GV249" s="79"/>
      <c r="GW249" s="79"/>
      <c r="GX249" s="79"/>
      <c r="GY249" s="79"/>
      <c r="GZ249" s="79"/>
      <c r="HA249" s="79"/>
      <c r="HB249" s="79"/>
      <c r="HC249" s="79"/>
      <c r="HD249" s="79"/>
    </row>
    <row r="250" spans="1:212" ht="15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  <c r="BD250" s="58"/>
      <c r="BE250" s="58"/>
      <c r="BF250" s="58"/>
      <c r="BG250" s="58"/>
      <c r="BH250" s="58"/>
      <c r="BI250" s="58"/>
      <c r="BJ250" s="58"/>
      <c r="BK250" s="58"/>
      <c r="BL250" s="58"/>
      <c r="BM250" s="58"/>
      <c r="BN250" s="58"/>
      <c r="BO250" s="58"/>
      <c r="BP250" s="58"/>
      <c r="BQ250" s="58"/>
      <c r="BR250" s="58"/>
      <c r="BS250" s="58"/>
      <c r="BT250" s="58"/>
      <c r="BU250" s="58"/>
      <c r="BV250" s="58"/>
      <c r="BW250" s="58"/>
      <c r="BX250" s="58"/>
      <c r="BY250" s="58"/>
      <c r="BZ250" s="58"/>
      <c r="CA250" s="58"/>
      <c r="CB250" s="58"/>
      <c r="CC250" s="58"/>
      <c r="CD250" s="58"/>
      <c r="CE250" s="58"/>
      <c r="CF250" s="58"/>
      <c r="CG250" s="58"/>
      <c r="CH250" s="58"/>
      <c r="CI250" s="58"/>
      <c r="CJ250" s="58"/>
      <c r="CK250" s="58"/>
      <c r="CL250" s="58"/>
      <c r="CM250" s="58"/>
      <c r="CN250" s="58"/>
      <c r="CO250" s="58"/>
      <c r="CP250" s="58"/>
      <c r="CQ250" s="58"/>
      <c r="CR250" s="58"/>
      <c r="CS250" s="58"/>
      <c r="CT250" s="58"/>
      <c r="CU250" s="58"/>
      <c r="CV250" s="58"/>
      <c r="CW250" s="58"/>
      <c r="CX250" s="58"/>
      <c r="CY250" s="58"/>
      <c r="CZ250" s="58"/>
      <c r="DA250" s="58"/>
      <c r="DB250" s="58"/>
      <c r="DC250" s="58"/>
      <c r="DD250" s="58"/>
      <c r="DE250" s="58"/>
      <c r="DF250" s="58"/>
      <c r="DG250" s="58"/>
      <c r="DH250" s="58"/>
      <c r="DI250" s="58"/>
      <c r="DJ250" s="58"/>
      <c r="DK250" s="58"/>
      <c r="DL250" s="58"/>
      <c r="DM250" s="58"/>
      <c r="DN250" s="58"/>
      <c r="DO250" s="58"/>
      <c r="DP250" s="58"/>
      <c r="DQ250" s="58"/>
      <c r="DR250" s="58"/>
      <c r="DS250" s="58"/>
      <c r="FY250" s="80"/>
      <c r="FZ250" s="79"/>
      <c r="GA250" s="79"/>
      <c r="GB250" s="79"/>
      <c r="GC250" s="79"/>
      <c r="GD250" s="79"/>
      <c r="GE250" s="79"/>
      <c r="GF250" s="79"/>
      <c r="GG250" s="79"/>
      <c r="GH250" s="79"/>
      <c r="GI250" s="79"/>
      <c r="GJ250" s="79"/>
      <c r="GK250" s="79"/>
      <c r="GL250" s="79"/>
      <c r="GM250" s="79"/>
      <c r="GN250" s="79"/>
      <c r="GO250" s="79"/>
      <c r="GP250" s="79"/>
      <c r="GQ250" s="79"/>
      <c r="GR250" s="79"/>
      <c r="GS250" s="79"/>
      <c r="GT250" s="79"/>
      <c r="GU250" s="79"/>
      <c r="GV250" s="79"/>
      <c r="GW250" s="79"/>
      <c r="GX250" s="79"/>
      <c r="GY250" s="79"/>
      <c r="GZ250" s="79"/>
      <c r="HA250" s="79"/>
      <c r="HB250" s="79"/>
      <c r="HC250" s="79"/>
      <c r="HD250" s="79"/>
    </row>
    <row r="251" spans="1:212" ht="1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  <c r="BD251" s="58"/>
      <c r="BE251" s="58"/>
      <c r="BF251" s="58"/>
      <c r="BG251" s="58"/>
      <c r="BH251" s="58"/>
      <c r="BI251" s="58"/>
      <c r="BJ251" s="58"/>
      <c r="BK251" s="58"/>
      <c r="BL251" s="58"/>
      <c r="BM251" s="58"/>
      <c r="BN251" s="58"/>
      <c r="BO251" s="58"/>
      <c r="BP251" s="58"/>
      <c r="BQ251" s="58"/>
      <c r="BR251" s="58"/>
      <c r="BS251" s="58"/>
      <c r="BT251" s="58"/>
      <c r="BU251" s="58"/>
      <c r="BV251" s="58"/>
      <c r="BW251" s="58"/>
      <c r="BX251" s="58"/>
      <c r="BY251" s="58"/>
      <c r="BZ251" s="58"/>
      <c r="CA251" s="58"/>
      <c r="CB251" s="58"/>
      <c r="CC251" s="58"/>
      <c r="CD251" s="58"/>
      <c r="CE251" s="58"/>
      <c r="CF251" s="58"/>
      <c r="CG251" s="58"/>
      <c r="CH251" s="58"/>
      <c r="CI251" s="58"/>
      <c r="CJ251" s="58"/>
      <c r="CK251" s="58"/>
      <c r="CL251" s="58"/>
      <c r="CM251" s="58"/>
      <c r="CN251" s="58"/>
      <c r="CO251" s="58"/>
      <c r="CP251" s="58"/>
      <c r="CQ251" s="58"/>
      <c r="CR251" s="58"/>
      <c r="CS251" s="58"/>
      <c r="CT251" s="58"/>
      <c r="CU251" s="58"/>
      <c r="CV251" s="58"/>
      <c r="CW251" s="58"/>
      <c r="CX251" s="58"/>
      <c r="CY251" s="58"/>
      <c r="CZ251" s="58"/>
      <c r="DA251" s="58"/>
      <c r="DB251" s="58"/>
      <c r="DC251" s="58"/>
      <c r="DD251" s="58"/>
      <c r="DE251" s="58"/>
      <c r="DF251" s="58"/>
      <c r="DG251" s="58"/>
      <c r="DH251" s="58"/>
      <c r="DI251" s="58"/>
      <c r="DJ251" s="58"/>
      <c r="DK251" s="58"/>
      <c r="DL251" s="58"/>
      <c r="DM251" s="58"/>
      <c r="DN251" s="58"/>
      <c r="DO251" s="58"/>
      <c r="DP251" s="58"/>
      <c r="DQ251" s="58"/>
      <c r="DR251" s="58"/>
      <c r="DS251" s="58"/>
      <c r="FY251" s="80"/>
      <c r="FZ251" s="79"/>
      <c r="GA251" s="79"/>
      <c r="GB251" s="79"/>
      <c r="GC251" s="79"/>
      <c r="GD251" s="79"/>
      <c r="GE251" s="79"/>
      <c r="GF251" s="79"/>
      <c r="GG251" s="79"/>
      <c r="GH251" s="79"/>
      <c r="GI251" s="79"/>
      <c r="GJ251" s="79"/>
      <c r="GK251" s="79"/>
      <c r="GL251" s="79"/>
      <c r="GM251" s="79"/>
      <c r="GN251" s="79"/>
      <c r="GO251" s="79"/>
      <c r="GP251" s="79"/>
      <c r="GQ251" s="79"/>
      <c r="GR251" s="79"/>
      <c r="GS251" s="79"/>
      <c r="GT251" s="79"/>
      <c r="GU251" s="79"/>
      <c r="GV251" s="79"/>
      <c r="GW251" s="79"/>
      <c r="GX251" s="79"/>
      <c r="GY251" s="79"/>
      <c r="GZ251" s="79"/>
      <c r="HA251" s="79"/>
      <c r="HB251" s="79"/>
      <c r="HC251" s="79"/>
      <c r="HD251" s="79"/>
    </row>
    <row r="252" spans="1:212" ht="15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FY252" s="80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9"/>
      <c r="GS252" s="79"/>
      <c r="GT252" s="79"/>
      <c r="GU252" s="79"/>
      <c r="GV252" s="79"/>
      <c r="GW252" s="79"/>
      <c r="GX252" s="79"/>
      <c r="GY252" s="79"/>
      <c r="GZ252" s="79"/>
      <c r="HA252" s="79"/>
      <c r="HB252" s="79"/>
      <c r="HC252" s="79"/>
      <c r="HD252" s="79"/>
    </row>
    <row r="253" spans="1:212" ht="15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  <c r="BD253" s="58"/>
      <c r="BE253" s="58"/>
      <c r="BF253" s="58"/>
      <c r="BG253" s="58"/>
      <c r="BH253" s="58"/>
      <c r="BI253" s="58"/>
      <c r="BJ253" s="58"/>
      <c r="BK253" s="58"/>
      <c r="BL253" s="58"/>
      <c r="BM253" s="58"/>
      <c r="BN253" s="58"/>
      <c r="BO253" s="58"/>
      <c r="BP253" s="58"/>
      <c r="BQ253" s="58"/>
      <c r="BR253" s="58"/>
      <c r="BS253" s="58"/>
      <c r="BT253" s="58"/>
      <c r="BU253" s="58"/>
      <c r="BV253" s="58"/>
      <c r="BW253" s="58"/>
      <c r="BX253" s="58"/>
      <c r="BY253" s="58"/>
      <c r="BZ253" s="58"/>
      <c r="CA253" s="58"/>
      <c r="CB253" s="58"/>
      <c r="CC253" s="58"/>
      <c r="CD253" s="58"/>
      <c r="CE253" s="58"/>
      <c r="CF253" s="58"/>
      <c r="CG253" s="58"/>
      <c r="CH253" s="58"/>
      <c r="CI253" s="58"/>
      <c r="CJ253" s="58"/>
      <c r="CK253" s="58"/>
      <c r="CL253" s="58"/>
      <c r="CM253" s="58"/>
      <c r="CN253" s="58"/>
      <c r="CO253" s="58"/>
      <c r="CP253" s="58"/>
      <c r="CQ253" s="58"/>
      <c r="CR253" s="58"/>
      <c r="CS253" s="58"/>
      <c r="CT253" s="58"/>
      <c r="CU253" s="58"/>
      <c r="CV253" s="58"/>
      <c r="CW253" s="58"/>
      <c r="CX253" s="58"/>
      <c r="CY253" s="58"/>
      <c r="CZ253" s="58"/>
      <c r="DA253" s="58"/>
      <c r="DB253" s="58"/>
      <c r="DC253" s="58"/>
      <c r="DD253" s="58"/>
      <c r="DE253" s="58"/>
      <c r="DF253" s="58"/>
      <c r="DG253" s="58"/>
      <c r="DH253" s="58"/>
      <c r="DI253" s="58"/>
      <c r="DJ253" s="58"/>
      <c r="DK253" s="58"/>
      <c r="DL253" s="58"/>
      <c r="DM253" s="58"/>
      <c r="DN253" s="58"/>
      <c r="DO253" s="58"/>
      <c r="DP253" s="58"/>
      <c r="DQ253" s="58"/>
      <c r="DR253" s="58"/>
      <c r="DS253" s="58"/>
      <c r="FY253" s="80"/>
      <c r="FZ253" s="79"/>
      <c r="GA253" s="79"/>
      <c r="GB253" s="79"/>
      <c r="GC253" s="79"/>
      <c r="GD253" s="79"/>
      <c r="GE253" s="79"/>
      <c r="GF253" s="79"/>
      <c r="GG253" s="79"/>
      <c r="GH253" s="79"/>
      <c r="GI253" s="79"/>
      <c r="GJ253" s="79"/>
      <c r="GK253" s="79"/>
      <c r="GL253" s="79"/>
      <c r="GM253" s="79"/>
      <c r="GN253" s="79"/>
      <c r="GO253" s="79"/>
      <c r="GP253" s="79"/>
      <c r="GQ253" s="79"/>
      <c r="GR253" s="79"/>
      <c r="GS253" s="79"/>
      <c r="GT253" s="79"/>
      <c r="GU253" s="79"/>
      <c r="GV253" s="79"/>
      <c r="GW253" s="79"/>
      <c r="GX253" s="79"/>
      <c r="GY253" s="79"/>
      <c r="GZ253" s="79"/>
      <c r="HA253" s="79"/>
      <c r="HB253" s="79"/>
      <c r="HC253" s="79"/>
      <c r="HD253" s="79"/>
    </row>
    <row r="254" spans="1:212" ht="15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  <c r="BD254" s="58"/>
      <c r="BE254" s="58"/>
      <c r="BF254" s="58"/>
      <c r="BG254" s="58"/>
      <c r="BH254" s="58"/>
      <c r="BI254" s="58"/>
      <c r="BJ254" s="58"/>
      <c r="BK254" s="58"/>
      <c r="BL254" s="58"/>
      <c r="BM254" s="58"/>
      <c r="BN254" s="58"/>
      <c r="BO254" s="58"/>
      <c r="BP254" s="58"/>
      <c r="BQ254" s="58"/>
      <c r="BR254" s="58"/>
      <c r="BS254" s="58"/>
      <c r="BT254" s="58"/>
      <c r="BU254" s="58"/>
      <c r="BV254" s="58"/>
      <c r="BW254" s="58"/>
      <c r="BX254" s="58"/>
      <c r="BY254" s="58"/>
      <c r="BZ254" s="58"/>
      <c r="CA254" s="58"/>
      <c r="CB254" s="58"/>
      <c r="CC254" s="58"/>
      <c r="CD254" s="58"/>
      <c r="CE254" s="58"/>
      <c r="CF254" s="58"/>
      <c r="CG254" s="58"/>
      <c r="CH254" s="58"/>
      <c r="CI254" s="58"/>
      <c r="CJ254" s="58"/>
      <c r="CK254" s="58"/>
      <c r="CL254" s="58"/>
      <c r="CM254" s="58"/>
      <c r="CN254" s="58"/>
      <c r="CO254" s="58"/>
      <c r="CP254" s="58"/>
      <c r="CQ254" s="58"/>
      <c r="CR254" s="58"/>
      <c r="CS254" s="58"/>
      <c r="CT254" s="58"/>
      <c r="CU254" s="58"/>
      <c r="CV254" s="58"/>
      <c r="CW254" s="58"/>
      <c r="CX254" s="58"/>
      <c r="CY254" s="58"/>
      <c r="CZ254" s="58"/>
      <c r="DA254" s="58"/>
      <c r="DB254" s="58"/>
      <c r="DC254" s="58"/>
      <c r="DD254" s="58"/>
      <c r="DE254" s="58"/>
      <c r="DF254" s="58"/>
      <c r="DG254" s="58"/>
      <c r="DH254" s="58"/>
      <c r="DI254" s="58"/>
      <c r="DJ254" s="58"/>
      <c r="DK254" s="58"/>
      <c r="DL254" s="58"/>
      <c r="DM254" s="58"/>
      <c r="DN254" s="58"/>
      <c r="DO254" s="58"/>
      <c r="DP254" s="58"/>
      <c r="DQ254" s="58"/>
      <c r="DR254" s="58"/>
      <c r="DS254" s="58"/>
      <c r="FY254" s="80"/>
      <c r="FZ254" s="79"/>
      <c r="GA254" s="79"/>
      <c r="GB254" s="79"/>
      <c r="GC254" s="79"/>
      <c r="GD254" s="79"/>
      <c r="GE254" s="79"/>
      <c r="GF254" s="79"/>
      <c r="GG254" s="79"/>
      <c r="GH254" s="79"/>
      <c r="GI254" s="79"/>
      <c r="GJ254" s="79"/>
      <c r="GK254" s="79"/>
      <c r="GL254" s="79"/>
      <c r="GM254" s="79"/>
      <c r="GN254" s="79"/>
      <c r="GO254" s="79"/>
      <c r="GP254" s="79"/>
      <c r="GQ254" s="79"/>
      <c r="GR254" s="79"/>
      <c r="GS254" s="79"/>
      <c r="GT254" s="79"/>
      <c r="GU254" s="79"/>
      <c r="GV254" s="79"/>
      <c r="GW254" s="79"/>
      <c r="GX254" s="79"/>
      <c r="GY254" s="79"/>
      <c r="GZ254" s="79"/>
      <c r="HA254" s="79"/>
      <c r="HB254" s="79"/>
      <c r="HC254" s="79"/>
      <c r="HD254" s="79"/>
    </row>
    <row r="255" spans="1:212" ht="15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  <c r="BM255" s="58"/>
      <c r="BN255" s="58"/>
      <c r="BO255" s="58"/>
      <c r="BP255" s="58"/>
      <c r="BQ255" s="58"/>
      <c r="BR255" s="58"/>
      <c r="BS255" s="58"/>
      <c r="BT255" s="58"/>
      <c r="BU255" s="58"/>
      <c r="BV255" s="58"/>
      <c r="BW255" s="58"/>
      <c r="BX255" s="58"/>
      <c r="BY255" s="58"/>
      <c r="BZ255" s="58"/>
      <c r="CA255" s="58"/>
      <c r="CB255" s="58"/>
      <c r="CC255" s="58"/>
      <c r="CD255" s="58"/>
      <c r="CE255" s="58"/>
      <c r="CF255" s="58"/>
      <c r="CG255" s="58"/>
      <c r="CH255" s="58"/>
      <c r="CI255" s="58"/>
      <c r="CJ255" s="58"/>
      <c r="CK255" s="58"/>
      <c r="CL255" s="58"/>
      <c r="CM255" s="58"/>
      <c r="CN255" s="58"/>
      <c r="CO255" s="58"/>
      <c r="CP255" s="58"/>
      <c r="CQ255" s="58"/>
      <c r="CR255" s="58"/>
      <c r="CS255" s="58"/>
      <c r="CT255" s="58"/>
      <c r="CU255" s="58"/>
      <c r="CV255" s="58"/>
      <c r="CW255" s="58"/>
      <c r="CX255" s="58"/>
      <c r="CY255" s="58"/>
      <c r="CZ255" s="58"/>
      <c r="DA255" s="58"/>
      <c r="DB255" s="58"/>
      <c r="DC255" s="58"/>
      <c r="DD255" s="58"/>
      <c r="DE255" s="58"/>
      <c r="DF255" s="58"/>
      <c r="DG255" s="58"/>
      <c r="DH255" s="58"/>
      <c r="DI255" s="58"/>
      <c r="DJ255" s="58"/>
      <c r="DK255" s="58"/>
      <c r="DL255" s="58"/>
      <c r="DM255" s="58"/>
      <c r="DN255" s="58"/>
      <c r="DO255" s="58"/>
      <c r="DP255" s="58"/>
      <c r="DQ255" s="58"/>
      <c r="DR255" s="58"/>
      <c r="DS255" s="58"/>
      <c r="FY255" s="80"/>
      <c r="FZ255" s="79"/>
      <c r="GA255" s="79"/>
      <c r="GB255" s="79"/>
      <c r="GC255" s="79"/>
      <c r="GD255" s="79"/>
      <c r="GE255" s="79"/>
      <c r="GF255" s="79"/>
      <c r="GG255" s="79"/>
      <c r="GH255" s="79"/>
      <c r="GI255" s="79"/>
      <c r="GJ255" s="79"/>
      <c r="GK255" s="79"/>
      <c r="GL255" s="79"/>
      <c r="GM255" s="79"/>
      <c r="GN255" s="79"/>
      <c r="GO255" s="79"/>
      <c r="GP255" s="79"/>
      <c r="GQ255" s="79"/>
      <c r="GR255" s="79"/>
      <c r="GS255" s="79"/>
      <c r="GT255" s="79"/>
      <c r="GU255" s="79"/>
      <c r="GV255" s="79"/>
      <c r="GW255" s="79"/>
      <c r="GX255" s="79"/>
      <c r="GY255" s="79"/>
      <c r="GZ255" s="79"/>
      <c r="HA255" s="79"/>
      <c r="HB255" s="79"/>
      <c r="HC255" s="79"/>
      <c r="HD255" s="79"/>
    </row>
    <row r="256" spans="1:212" ht="15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  <c r="BD256" s="58"/>
      <c r="BE256" s="58"/>
      <c r="BF256" s="58"/>
      <c r="BG256" s="58"/>
      <c r="BH256" s="58"/>
      <c r="BI256" s="58"/>
      <c r="BJ256" s="58"/>
      <c r="BK256" s="58"/>
      <c r="BL256" s="58"/>
      <c r="BM256" s="58"/>
      <c r="BN256" s="58"/>
      <c r="BO256" s="58"/>
      <c r="BP256" s="58"/>
      <c r="BQ256" s="58"/>
      <c r="BR256" s="58"/>
      <c r="BS256" s="58"/>
      <c r="BT256" s="58"/>
      <c r="BU256" s="58"/>
      <c r="BV256" s="58"/>
      <c r="BW256" s="58"/>
      <c r="BX256" s="58"/>
      <c r="BY256" s="58"/>
      <c r="BZ256" s="58"/>
      <c r="CA256" s="58"/>
      <c r="CB256" s="58"/>
      <c r="CC256" s="58"/>
      <c r="CD256" s="58"/>
      <c r="CE256" s="58"/>
      <c r="CF256" s="58"/>
      <c r="CG256" s="58"/>
      <c r="CH256" s="58"/>
      <c r="CI256" s="58"/>
      <c r="CJ256" s="58"/>
      <c r="CK256" s="58"/>
      <c r="CL256" s="58"/>
      <c r="CM256" s="58"/>
      <c r="CN256" s="58"/>
      <c r="CO256" s="58"/>
      <c r="CP256" s="58"/>
      <c r="CQ256" s="58"/>
      <c r="CR256" s="58"/>
      <c r="CS256" s="58"/>
      <c r="CT256" s="58"/>
      <c r="CU256" s="58"/>
      <c r="CV256" s="58"/>
      <c r="CW256" s="58"/>
      <c r="CX256" s="58"/>
      <c r="CY256" s="58"/>
      <c r="CZ256" s="58"/>
      <c r="DA256" s="58"/>
      <c r="DB256" s="58"/>
      <c r="DC256" s="58"/>
      <c r="DD256" s="58"/>
      <c r="DE256" s="58"/>
      <c r="DF256" s="58"/>
      <c r="DG256" s="58"/>
      <c r="DH256" s="58"/>
      <c r="DI256" s="58"/>
      <c r="DJ256" s="58"/>
      <c r="DK256" s="58"/>
      <c r="DL256" s="58"/>
      <c r="DM256" s="58"/>
      <c r="DN256" s="58"/>
      <c r="DO256" s="58"/>
      <c r="DP256" s="58"/>
      <c r="DQ256" s="58"/>
      <c r="DR256" s="58"/>
      <c r="DS256" s="58"/>
      <c r="FY256" s="80"/>
      <c r="FZ256" s="79"/>
      <c r="GA256" s="79"/>
      <c r="GB256" s="79"/>
      <c r="GC256" s="79"/>
      <c r="GD256" s="79"/>
      <c r="GE256" s="79"/>
      <c r="GF256" s="79"/>
      <c r="GG256" s="79"/>
      <c r="GH256" s="79"/>
      <c r="GI256" s="79"/>
      <c r="GJ256" s="79"/>
      <c r="GK256" s="79"/>
      <c r="GL256" s="79"/>
      <c r="GM256" s="79"/>
      <c r="GN256" s="79"/>
      <c r="GO256" s="79"/>
      <c r="GP256" s="79"/>
      <c r="GQ256" s="79"/>
      <c r="GR256" s="79"/>
      <c r="GS256" s="79"/>
      <c r="GT256" s="79"/>
      <c r="GU256" s="79"/>
      <c r="GV256" s="79"/>
      <c r="GW256" s="79"/>
      <c r="GX256" s="79"/>
      <c r="GY256" s="79"/>
      <c r="GZ256" s="79"/>
      <c r="HA256" s="79"/>
      <c r="HB256" s="79"/>
      <c r="HC256" s="79"/>
      <c r="HD256" s="79"/>
    </row>
    <row r="257" spans="1:212" ht="15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FY257" s="80"/>
      <c r="FZ257" s="79"/>
      <c r="GA257" s="79"/>
      <c r="GB257" s="79"/>
      <c r="GC257" s="79"/>
      <c r="GD257" s="79"/>
      <c r="GE257" s="79"/>
      <c r="GF257" s="79"/>
      <c r="GG257" s="79"/>
      <c r="GH257" s="79"/>
      <c r="GI257" s="79"/>
      <c r="GJ257" s="79"/>
      <c r="GK257" s="79"/>
      <c r="GL257" s="79"/>
      <c r="GM257" s="79"/>
      <c r="GN257" s="79"/>
      <c r="GO257" s="79"/>
      <c r="GP257" s="79"/>
      <c r="GQ257" s="79"/>
      <c r="GR257" s="79"/>
      <c r="GS257" s="79"/>
      <c r="GT257" s="79"/>
      <c r="GU257" s="79"/>
      <c r="GV257" s="79"/>
      <c r="GW257" s="79"/>
      <c r="GX257" s="79"/>
      <c r="GY257" s="79"/>
      <c r="GZ257" s="79"/>
      <c r="HA257" s="79"/>
      <c r="HB257" s="79"/>
      <c r="HC257" s="79"/>
      <c r="HD257" s="79"/>
    </row>
    <row r="258" spans="1:212" ht="15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8"/>
      <c r="BP258" s="58"/>
      <c r="BQ258" s="58"/>
      <c r="BR258" s="58"/>
      <c r="BS258" s="58"/>
      <c r="BT258" s="58"/>
      <c r="BU258" s="58"/>
      <c r="BV258" s="58"/>
      <c r="BW258" s="58"/>
      <c r="BX258" s="58"/>
      <c r="BY258" s="58"/>
      <c r="BZ258" s="58"/>
      <c r="CA258" s="58"/>
      <c r="CB258" s="58"/>
      <c r="CC258" s="58"/>
      <c r="CD258" s="58"/>
      <c r="CE258" s="58"/>
      <c r="CF258" s="58"/>
      <c r="CG258" s="58"/>
      <c r="CH258" s="58"/>
      <c r="CI258" s="58"/>
      <c r="CJ258" s="58"/>
      <c r="CK258" s="58"/>
      <c r="CL258" s="58"/>
      <c r="CM258" s="58"/>
      <c r="CN258" s="58"/>
      <c r="CO258" s="58"/>
      <c r="CP258" s="58"/>
      <c r="CQ258" s="58"/>
      <c r="CR258" s="58"/>
      <c r="CS258" s="58"/>
      <c r="CT258" s="58"/>
      <c r="CU258" s="58"/>
      <c r="CV258" s="58"/>
      <c r="CW258" s="58"/>
      <c r="CX258" s="58"/>
      <c r="CY258" s="58"/>
      <c r="CZ258" s="58"/>
      <c r="DA258" s="58"/>
      <c r="DB258" s="58"/>
      <c r="DC258" s="58"/>
      <c r="DD258" s="58"/>
      <c r="DE258" s="58"/>
      <c r="DF258" s="58"/>
      <c r="DG258" s="58"/>
      <c r="DH258" s="58"/>
      <c r="DI258" s="58"/>
      <c r="DJ258" s="58"/>
      <c r="DK258" s="58"/>
      <c r="DL258" s="58"/>
      <c r="DM258" s="58"/>
      <c r="DN258" s="58"/>
      <c r="DO258" s="58"/>
      <c r="DP258" s="58"/>
      <c r="DQ258" s="58"/>
      <c r="DR258" s="58"/>
      <c r="DS258" s="58"/>
      <c r="FY258" s="80"/>
      <c r="FZ258" s="79"/>
      <c r="GA258" s="79"/>
      <c r="GB258" s="79"/>
      <c r="GC258" s="79"/>
      <c r="GD258" s="79"/>
      <c r="GE258" s="79"/>
      <c r="GF258" s="79"/>
      <c r="GG258" s="79"/>
      <c r="GH258" s="79"/>
      <c r="GI258" s="79"/>
      <c r="GJ258" s="79"/>
      <c r="GK258" s="79"/>
      <c r="GL258" s="79"/>
      <c r="GM258" s="79"/>
      <c r="GN258" s="79"/>
      <c r="GO258" s="79"/>
      <c r="GP258" s="79"/>
      <c r="GQ258" s="79"/>
      <c r="GR258" s="79"/>
      <c r="GS258" s="79"/>
      <c r="GT258" s="79"/>
      <c r="GU258" s="79"/>
      <c r="GV258" s="79"/>
      <c r="GW258" s="79"/>
      <c r="GX258" s="79"/>
      <c r="GY258" s="79"/>
      <c r="GZ258" s="79"/>
      <c r="HA258" s="79"/>
      <c r="HB258" s="79"/>
      <c r="HC258" s="79"/>
      <c r="HD258" s="79"/>
    </row>
    <row r="259" spans="1:212" ht="1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  <c r="BD259" s="58"/>
      <c r="BE259" s="58"/>
      <c r="BF259" s="58"/>
      <c r="BG259" s="58"/>
      <c r="BH259" s="58"/>
      <c r="BI259" s="58"/>
      <c r="BJ259" s="58"/>
      <c r="BK259" s="58"/>
      <c r="BL259" s="58"/>
      <c r="BM259" s="58"/>
      <c r="BN259" s="58"/>
      <c r="BO259" s="58"/>
      <c r="BP259" s="58"/>
      <c r="BQ259" s="58"/>
      <c r="BR259" s="58"/>
      <c r="BS259" s="58"/>
      <c r="BT259" s="58"/>
      <c r="BU259" s="58"/>
      <c r="BV259" s="58"/>
      <c r="BW259" s="58"/>
      <c r="BX259" s="58"/>
      <c r="BY259" s="58"/>
      <c r="BZ259" s="58"/>
      <c r="CA259" s="58"/>
      <c r="CB259" s="58"/>
      <c r="CC259" s="58"/>
      <c r="CD259" s="58"/>
      <c r="CE259" s="58"/>
      <c r="CF259" s="58"/>
      <c r="CG259" s="58"/>
      <c r="CH259" s="58"/>
      <c r="CI259" s="58"/>
      <c r="CJ259" s="58"/>
      <c r="CK259" s="58"/>
      <c r="CL259" s="58"/>
      <c r="CM259" s="58"/>
      <c r="CN259" s="58"/>
      <c r="CO259" s="58"/>
      <c r="CP259" s="58"/>
      <c r="CQ259" s="58"/>
      <c r="CR259" s="58"/>
      <c r="CS259" s="58"/>
      <c r="CT259" s="58"/>
      <c r="CU259" s="58"/>
      <c r="CV259" s="58"/>
      <c r="CW259" s="58"/>
      <c r="CX259" s="58"/>
      <c r="CY259" s="58"/>
      <c r="CZ259" s="58"/>
      <c r="DA259" s="58"/>
      <c r="DB259" s="58"/>
      <c r="DC259" s="58"/>
      <c r="DD259" s="58"/>
      <c r="DE259" s="58"/>
      <c r="DF259" s="58"/>
      <c r="DG259" s="58"/>
      <c r="DH259" s="58"/>
      <c r="DI259" s="58"/>
      <c r="DJ259" s="58"/>
      <c r="DK259" s="58"/>
      <c r="DL259" s="58"/>
      <c r="DM259" s="58"/>
      <c r="DN259" s="58"/>
      <c r="DO259" s="58"/>
      <c r="DP259" s="58"/>
      <c r="DQ259" s="58"/>
      <c r="DR259" s="58"/>
      <c r="DS259" s="58"/>
      <c r="FY259" s="80"/>
      <c r="FZ259" s="79"/>
      <c r="GA259" s="79"/>
      <c r="GB259" s="79"/>
      <c r="GC259" s="79"/>
      <c r="GD259" s="79"/>
      <c r="GE259" s="79"/>
      <c r="GF259" s="79"/>
      <c r="GG259" s="79"/>
      <c r="GH259" s="79"/>
      <c r="GI259" s="79"/>
      <c r="GJ259" s="79"/>
      <c r="GK259" s="79"/>
      <c r="GL259" s="79"/>
      <c r="GM259" s="79"/>
      <c r="GN259" s="79"/>
      <c r="GO259" s="79"/>
      <c r="GP259" s="79"/>
      <c r="GQ259" s="79"/>
      <c r="GR259" s="79"/>
      <c r="GS259" s="79"/>
      <c r="GT259" s="79"/>
      <c r="GU259" s="79"/>
      <c r="GV259" s="79"/>
      <c r="GW259" s="79"/>
      <c r="GX259" s="79"/>
      <c r="GY259" s="79"/>
      <c r="GZ259" s="79"/>
      <c r="HA259" s="79"/>
      <c r="HB259" s="79"/>
      <c r="HC259" s="79"/>
      <c r="HD259" s="79"/>
    </row>
    <row r="260" spans="1:212" ht="15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  <c r="BD260" s="58"/>
      <c r="BE260" s="58"/>
      <c r="BF260" s="58"/>
      <c r="BG260" s="58"/>
      <c r="BH260" s="58"/>
      <c r="BI260" s="58"/>
      <c r="BJ260" s="58"/>
      <c r="BK260" s="58"/>
      <c r="BL260" s="58"/>
      <c r="BM260" s="58"/>
      <c r="BN260" s="58"/>
      <c r="BO260" s="58"/>
      <c r="BP260" s="58"/>
      <c r="BQ260" s="58"/>
      <c r="BR260" s="58"/>
      <c r="BS260" s="58"/>
      <c r="BT260" s="58"/>
      <c r="BU260" s="58"/>
      <c r="BV260" s="58"/>
      <c r="BW260" s="58"/>
      <c r="BX260" s="58"/>
      <c r="BY260" s="58"/>
      <c r="BZ260" s="58"/>
      <c r="CA260" s="58"/>
      <c r="CB260" s="58"/>
      <c r="CC260" s="58"/>
      <c r="CD260" s="58"/>
      <c r="CE260" s="58"/>
      <c r="CF260" s="58"/>
      <c r="CG260" s="58"/>
      <c r="CH260" s="58"/>
      <c r="CI260" s="58"/>
      <c r="CJ260" s="58"/>
      <c r="CK260" s="58"/>
      <c r="CL260" s="58"/>
      <c r="CM260" s="58"/>
      <c r="CN260" s="58"/>
      <c r="CO260" s="58"/>
      <c r="CP260" s="58"/>
      <c r="CQ260" s="58"/>
      <c r="CR260" s="58"/>
      <c r="CS260" s="58"/>
      <c r="CT260" s="58"/>
      <c r="CU260" s="58"/>
      <c r="CV260" s="58"/>
      <c r="CW260" s="58"/>
      <c r="CX260" s="58"/>
      <c r="CY260" s="58"/>
      <c r="CZ260" s="58"/>
      <c r="DA260" s="58"/>
      <c r="DB260" s="58"/>
      <c r="DC260" s="58"/>
      <c r="DD260" s="58"/>
      <c r="DE260" s="58"/>
      <c r="DF260" s="58"/>
      <c r="DG260" s="58"/>
      <c r="DH260" s="58"/>
      <c r="DI260" s="58"/>
      <c r="DJ260" s="58"/>
      <c r="DK260" s="58"/>
      <c r="DL260" s="58"/>
      <c r="DM260" s="58"/>
      <c r="DN260" s="58"/>
      <c r="DO260" s="58"/>
      <c r="DP260" s="58"/>
      <c r="DQ260" s="58"/>
      <c r="DR260" s="58"/>
      <c r="DS260" s="58"/>
      <c r="FY260" s="80"/>
      <c r="FZ260" s="79"/>
      <c r="GA260" s="79"/>
      <c r="GB260" s="79"/>
      <c r="GC260" s="79"/>
      <c r="GD260" s="79"/>
      <c r="GE260" s="79"/>
      <c r="GF260" s="79"/>
      <c r="GG260" s="79"/>
      <c r="GH260" s="79"/>
      <c r="GI260" s="79"/>
      <c r="GJ260" s="79"/>
      <c r="GK260" s="79"/>
      <c r="GL260" s="79"/>
      <c r="GM260" s="79"/>
      <c r="GN260" s="79"/>
      <c r="GO260" s="79"/>
      <c r="GP260" s="79"/>
      <c r="GQ260" s="79"/>
      <c r="GR260" s="79"/>
      <c r="GS260" s="79"/>
      <c r="GT260" s="79"/>
      <c r="GU260" s="79"/>
      <c r="GV260" s="79"/>
      <c r="GW260" s="79"/>
      <c r="GX260" s="79"/>
      <c r="GY260" s="79"/>
      <c r="GZ260" s="79"/>
      <c r="HA260" s="79"/>
      <c r="HB260" s="79"/>
      <c r="HC260" s="79"/>
      <c r="HD260" s="79"/>
    </row>
    <row r="261" spans="1:212" ht="15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  <c r="BD261" s="58"/>
      <c r="BE261" s="58"/>
      <c r="BF261" s="58"/>
      <c r="BG261" s="58"/>
      <c r="BH261" s="58"/>
      <c r="BI261" s="58"/>
      <c r="BJ261" s="58"/>
      <c r="BK261" s="58"/>
      <c r="BL261" s="58"/>
      <c r="BM261" s="58"/>
      <c r="BN261" s="58"/>
      <c r="BO261" s="58"/>
      <c r="BP261" s="58"/>
      <c r="BQ261" s="58"/>
      <c r="BR261" s="58"/>
      <c r="BS261" s="58"/>
      <c r="BT261" s="58"/>
      <c r="BU261" s="58"/>
      <c r="BV261" s="58"/>
      <c r="BW261" s="58"/>
      <c r="BX261" s="58"/>
      <c r="BY261" s="58"/>
      <c r="BZ261" s="58"/>
      <c r="CA261" s="58"/>
      <c r="CB261" s="58"/>
      <c r="CC261" s="58"/>
      <c r="CD261" s="58"/>
      <c r="CE261" s="58"/>
      <c r="CF261" s="58"/>
      <c r="CG261" s="58"/>
      <c r="CH261" s="58"/>
      <c r="CI261" s="58"/>
      <c r="CJ261" s="58"/>
      <c r="CK261" s="58"/>
      <c r="CL261" s="58"/>
      <c r="CM261" s="58"/>
      <c r="CN261" s="58"/>
      <c r="CO261" s="58"/>
      <c r="CP261" s="58"/>
      <c r="CQ261" s="58"/>
      <c r="CR261" s="58"/>
      <c r="CS261" s="58"/>
      <c r="CT261" s="58"/>
      <c r="CU261" s="58"/>
      <c r="CV261" s="58"/>
      <c r="CW261" s="58"/>
      <c r="CX261" s="58"/>
      <c r="CY261" s="58"/>
      <c r="CZ261" s="58"/>
      <c r="DA261" s="58"/>
      <c r="DB261" s="58"/>
      <c r="DC261" s="58"/>
      <c r="DD261" s="58"/>
      <c r="DE261" s="58"/>
      <c r="DF261" s="58"/>
      <c r="DG261" s="58"/>
      <c r="DH261" s="58"/>
      <c r="DI261" s="58"/>
      <c r="DJ261" s="58"/>
      <c r="DK261" s="58"/>
      <c r="DL261" s="58"/>
      <c r="DM261" s="58"/>
      <c r="DN261" s="58"/>
      <c r="DO261" s="58"/>
      <c r="DP261" s="58"/>
      <c r="DQ261" s="58"/>
      <c r="DR261" s="58"/>
      <c r="DS261" s="58"/>
      <c r="FY261" s="80"/>
      <c r="FZ261" s="79"/>
      <c r="GA261" s="79"/>
      <c r="GB261" s="79"/>
      <c r="GC261" s="79"/>
      <c r="GD261" s="79"/>
      <c r="GE261" s="79"/>
      <c r="GF261" s="79"/>
      <c r="GG261" s="79"/>
      <c r="GH261" s="79"/>
      <c r="GI261" s="79"/>
      <c r="GJ261" s="79"/>
      <c r="GK261" s="79"/>
      <c r="GL261" s="79"/>
      <c r="GM261" s="79"/>
      <c r="GN261" s="79"/>
      <c r="GO261" s="79"/>
      <c r="GP261" s="79"/>
      <c r="GQ261" s="79"/>
      <c r="GR261" s="79"/>
      <c r="GS261" s="79"/>
      <c r="GT261" s="79"/>
      <c r="GU261" s="79"/>
      <c r="GV261" s="79"/>
      <c r="GW261" s="79"/>
      <c r="GX261" s="79"/>
      <c r="GY261" s="79"/>
      <c r="GZ261" s="79"/>
      <c r="HA261" s="79"/>
      <c r="HB261" s="79"/>
      <c r="HC261" s="79"/>
      <c r="HD261" s="79"/>
    </row>
    <row r="262" spans="1:212" ht="15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  <c r="BD262" s="58"/>
      <c r="BE262" s="58"/>
      <c r="BF262" s="58"/>
      <c r="BG262" s="58"/>
      <c r="BH262" s="58"/>
      <c r="BI262" s="58"/>
      <c r="BJ262" s="58"/>
      <c r="BK262" s="58"/>
      <c r="BL262" s="58"/>
      <c r="BM262" s="58"/>
      <c r="BN262" s="58"/>
      <c r="BO262" s="58"/>
      <c r="BP262" s="58"/>
      <c r="BQ262" s="58"/>
      <c r="BR262" s="58"/>
      <c r="BS262" s="58"/>
      <c r="BT262" s="58"/>
      <c r="BU262" s="58"/>
      <c r="BV262" s="58"/>
      <c r="BW262" s="58"/>
      <c r="BX262" s="58"/>
      <c r="BY262" s="58"/>
      <c r="BZ262" s="58"/>
      <c r="CA262" s="58"/>
      <c r="CB262" s="58"/>
      <c r="CC262" s="58"/>
      <c r="CD262" s="58"/>
      <c r="CE262" s="58"/>
      <c r="CF262" s="58"/>
      <c r="CG262" s="58"/>
      <c r="CH262" s="58"/>
      <c r="CI262" s="58"/>
      <c r="CJ262" s="58"/>
      <c r="CK262" s="58"/>
      <c r="CL262" s="58"/>
      <c r="CM262" s="58"/>
      <c r="CN262" s="58"/>
      <c r="CO262" s="58"/>
      <c r="CP262" s="58"/>
      <c r="CQ262" s="58"/>
      <c r="CR262" s="58"/>
      <c r="CS262" s="58"/>
      <c r="CT262" s="58"/>
      <c r="CU262" s="58"/>
      <c r="CV262" s="58"/>
      <c r="CW262" s="58"/>
      <c r="CX262" s="58"/>
      <c r="CY262" s="58"/>
      <c r="CZ262" s="58"/>
      <c r="DA262" s="58"/>
      <c r="DB262" s="58"/>
      <c r="DC262" s="58"/>
      <c r="DD262" s="58"/>
      <c r="DE262" s="58"/>
      <c r="DF262" s="58"/>
      <c r="DG262" s="58"/>
      <c r="DH262" s="58"/>
      <c r="DI262" s="58"/>
      <c r="DJ262" s="58"/>
      <c r="DK262" s="58"/>
      <c r="DL262" s="58"/>
      <c r="DM262" s="58"/>
      <c r="DN262" s="58"/>
      <c r="DO262" s="58"/>
      <c r="DP262" s="58"/>
      <c r="DQ262" s="58"/>
      <c r="DR262" s="58"/>
      <c r="DS262" s="58"/>
      <c r="FY262" s="80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9"/>
      <c r="GS262" s="79"/>
      <c r="GT262" s="79"/>
      <c r="GU262" s="79"/>
      <c r="GV262" s="79"/>
      <c r="GW262" s="79"/>
      <c r="GX262" s="79"/>
      <c r="GY262" s="79"/>
      <c r="GZ262" s="79"/>
      <c r="HA262" s="79"/>
      <c r="HB262" s="79"/>
      <c r="HC262" s="79"/>
      <c r="HD262" s="79"/>
    </row>
    <row r="263" spans="1:212" ht="15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/>
      <c r="BT263" s="58"/>
      <c r="BU263" s="58"/>
      <c r="BV263" s="58"/>
      <c r="BW263" s="58"/>
      <c r="BX263" s="58"/>
      <c r="BY263" s="58"/>
      <c r="BZ263" s="58"/>
      <c r="CA263" s="58"/>
      <c r="CB263" s="58"/>
      <c r="CC263" s="58"/>
      <c r="CD263" s="58"/>
      <c r="CE263" s="58"/>
      <c r="CF263" s="58"/>
      <c r="CG263" s="58"/>
      <c r="CH263" s="58"/>
      <c r="CI263" s="58"/>
      <c r="CJ263" s="58"/>
      <c r="CK263" s="58"/>
      <c r="CL263" s="58"/>
      <c r="CM263" s="58"/>
      <c r="CN263" s="58"/>
      <c r="CO263" s="58"/>
      <c r="CP263" s="58"/>
      <c r="CQ263" s="58"/>
      <c r="CR263" s="58"/>
      <c r="CS263" s="58"/>
      <c r="CT263" s="58"/>
      <c r="CU263" s="58"/>
      <c r="CV263" s="58"/>
      <c r="CW263" s="58"/>
      <c r="CX263" s="58"/>
      <c r="CY263" s="58"/>
      <c r="CZ263" s="58"/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  <c r="FY263" s="80"/>
      <c r="FZ263" s="79"/>
      <c r="GA263" s="79"/>
      <c r="GB263" s="79"/>
      <c r="GC263" s="79"/>
      <c r="GD263" s="79"/>
      <c r="GE263" s="79"/>
      <c r="GF263" s="79"/>
      <c r="GG263" s="79"/>
      <c r="GH263" s="79"/>
      <c r="GI263" s="79"/>
      <c r="GJ263" s="79"/>
      <c r="GK263" s="79"/>
      <c r="GL263" s="79"/>
      <c r="GM263" s="79"/>
      <c r="GN263" s="79"/>
      <c r="GO263" s="79"/>
      <c r="GP263" s="79"/>
      <c r="GQ263" s="79"/>
      <c r="GR263" s="79"/>
      <c r="GS263" s="79"/>
      <c r="GT263" s="79"/>
      <c r="GU263" s="79"/>
      <c r="GV263" s="79"/>
      <c r="GW263" s="79"/>
      <c r="GX263" s="79"/>
      <c r="GY263" s="79"/>
      <c r="GZ263" s="79"/>
      <c r="HA263" s="79"/>
      <c r="HB263" s="79"/>
      <c r="HC263" s="79"/>
      <c r="HD263" s="79"/>
    </row>
    <row r="264" spans="1:212" ht="15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8"/>
      <c r="BE264" s="58"/>
      <c r="BF264" s="58"/>
      <c r="BG264" s="58"/>
      <c r="BH264" s="58"/>
      <c r="BI264" s="58"/>
      <c r="BJ264" s="58"/>
      <c r="BK264" s="58"/>
      <c r="BL264" s="58"/>
      <c r="BM264" s="58"/>
      <c r="BN264" s="58"/>
      <c r="BO264" s="58"/>
      <c r="BP264" s="58"/>
      <c r="BQ264" s="58"/>
      <c r="BR264" s="58"/>
      <c r="BS264" s="58"/>
      <c r="BT264" s="58"/>
      <c r="BU264" s="58"/>
      <c r="BV264" s="58"/>
      <c r="BW264" s="58"/>
      <c r="BX264" s="58"/>
      <c r="BY264" s="58"/>
      <c r="BZ264" s="58"/>
      <c r="CA264" s="58"/>
      <c r="CB264" s="58"/>
      <c r="CC264" s="58"/>
      <c r="CD264" s="58"/>
      <c r="CE264" s="58"/>
      <c r="CF264" s="58"/>
      <c r="CG264" s="58"/>
      <c r="CH264" s="58"/>
      <c r="CI264" s="58"/>
      <c r="CJ264" s="58"/>
      <c r="CK264" s="58"/>
      <c r="CL264" s="58"/>
      <c r="CM264" s="58"/>
      <c r="CN264" s="58"/>
      <c r="CO264" s="58"/>
      <c r="CP264" s="58"/>
      <c r="CQ264" s="58"/>
      <c r="CR264" s="58"/>
      <c r="CS264" s="58"/>
      <c r="CT264" s="58"/>
      <c r="CU264" s="58"/>
      <c r="CV264" s="58"/>
      <c r="CW264" s="58"/>
      <c r="CX264" s="58"/>
      <c r="CY264" s="58"/>
      <c r="CZ264" s="58"/>
      <c r="DA264" s="58"/>
      <c r="DB264" s="58"/>
      <c r="DC264" s="58"/>
      <c r="DD264" s="58"/>
      <c r="DE264" s="58"/>
      <c r="DF264" s="58"/>
      <c r="DG264" s="58"/>
      <c r="DH264" s="58"/>
      <c r="DI264" s="58"/>
      <c r="DJ264" s="58"/>
      <c r="DK264" s="58"/>
      <c r="DL264" s="58"/>
      <c r="DM264" s="58"/>
      <c r="DN264" s="58"/>
      <c r="DO264" s="58"/>
      <c r="DP264" s="58"/>
      <c r="DQ264" s="58"/>
      <c r="DR264" s="58"/>
      <c r="DS264" s="58"/>
      <c r="FY264" s="80"/>
      <c r="FZ264" s="79"/>
      <c r="GA264" s="79"/>
      <c r="GB264" s="79"/>
      <c r="GC264" s="79"/>
      <c r="GD264" s="79"/>
      <c r="GE264" s="79"/>
      <c r="GF264" s="79"/>
      <c r="GG264" s="79"/>
      <c r="GH264" s="79"/>
      <c r="GI264" s="79"/>
      <c r="GJ264" s="79"/>
      <c r="GK264" s="79"/>
      <c r="GL264" s="79"/>
      <c r="GM264" s="79"/>
      <c r="GN264" s="79"/>
      <c r="GO264" s="79"/>
      <c r="GP264" s="79"/>
      <c r="GQ264" s="79"/>
      <c r="GR264" s="79"/>
      <c r="GS264" s="79"/>
      <c r="GT264" s="79"/>
      <c r="GU264" s="79"/>
      <c r="GV264" s="79"/>
      <c r="GW264" s="79"/>
      <c r="GX264" s="79"/>
      <c r="GY264" s="79"/>
      <c r="GZ264" s="79"/>
      <c r="HA264" s="79"/>
      <c r="HB264" s="79"/>
      <c r="HC264" s="79"/>
      <c r="HD264" s="79"/>
    </row>
    <row r="265" spans="1:212" ht="15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FY265" s="80"/>
      <c r="FZ265" s="79"/>
      <c r="GA265" s="79"/>
      <c r="GB265" s="79"/>
      <c r="GC265" s="79"/>
      <c r="GD265" s="79"/>
      <c r="GE265" s="79"/>
      <c r="GF265" s="79"/>
      <c r="GG265" s="79"/>
      <c r="GH265" s="79"/>
      <c r="GI265" s="79"/>
      <c r="GJ265" s="79"/>
      <c r="GK265" s="79"/>
      <c r="GL265" s="79"/>
      <c r="GM265" s="79"/>
      <c r="GN265" s="79"/>
      <c r="GO265" s="79"/>
      <c r="GP265" s="79"/>
      <c r="GQ265" s="79"/>
      <c r="GR265" s="79"/>
      <c r="GS265" s="79"/>
      <c r="GT265" s="79"/>
      <c r="GU265" s="79"/>
      <c r="GV265" s="79"/>
      <c r="GW265" s="79"/>
      <c r="GX265" s="79"/>
      <c r="GY265" s="79"/>
      <c r="GZ265" s="79"/>
      <c r="HA265" s="79"/>
      <c r="HB265" s="79"/>
      <c r="HC265" s="79"/>
      <c r="HD265" s="79"/>
    </row>
    <row r="266" spans="1:212" ht="15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FY266" s="80"/>
      <c r="FZ266" s="79"/>
      <c r="GA266" s="79"/>
      <c r="GB266" s="79"/>
      <c r="GC266" s="79"/>
      <c r="GD266" s="79"/>
      <c r="GE266" s="79"/>
      <c r="GF266" s="79"/>
      <c r="GG266" s="79"/>
      <c r="GH266" s="79"/>
      <c r="GI266" s="79"/>
      <c r="GJ266" s="79"/>
      <c r="GK266" s="79"/>
      <c r="GL266" s="79"/>
      <c r="GM266" s="79"/>
      <c r="GN266" s="79"/>
      <c r="GO266" s="79"/>
      <c r="GP266" s="79"/>
      <c r="GQ266" s="79"/>
      <c r="GR266" s="79"/>
      <c r="GS266" s="79"/>
      <c r="GT266" s="79"/>
      <c r="GU266" s="79"/>
      <c r="GV266" s="79"/>
      <c r="GW266" s="79"/>
      <c r="GX266" s="79"/>
      <c r="GY266" s="79"/>
      <c r="GZ266" s="79"/>
      <c r="HA266" s="79"/>
      <c r="HB266" s="79"/>
      <c r="HC266" s="79"/>
      <c r="HD266" s="79"/>
    </row>
    <row r="267" spans="1:212" ht="1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8"/>
      <c r="BP267" s="58"/>
      <c r="BQ267" s="58"/>
      <c r="BR267" s="58"/>
      <c r="BS267" s="58"/>
      <c r="BT267" s="58"/>
      <c r="BU267" s="58"/>
      <c r="BV267" s="58"/>
      <c r="BW267" s="58"/>
      <c r="BX267" s="58"/>
      <c r="BY267" s="58"/>
      <c r="BZ267" s="58"/>
      <c r="CA267" s="58"/>
      <c r="CB267" s="58"/>
      <c r="CC267" s="58"/>
      <c r="CD267" s="58"/>
      <c r="CE267" s="58"/>
      <c r="CF267" s="58"/>
      <c r="CG267" s="58"/>
      <c r="CH267" s="58"/>
      <c r="CI267" s="58"/>
      <c r="CJ267" s="58"/>
      <c r="CK267" s="58"/>
      <c r="CL267" s="58"/>
      <c r="CM267" s="58"/>
      <c r="CN267" s="58"/>
      <c r="CO267" s="58"/>
      <c r="CP267" s="58"/>
      <c r="CQ267" s="58"/>
      <c r="CR267" s="58"/>
      <c r="CS267" s="58"/>
      <c r="CT267" s="58"/>
      <c r="CU267" s="58"/>
      <c r="CV267" s="58"/>
      <c r="CW267" s="58"/>
      <c r="CX267" s="58"/>
      <c r="CY267" s="58"/>
      <c r="CZ267" s="58"/>
      <c r="DA267" s="58"/>
      <c r="DB267" s="58"/>
      <c r="DC267" s="58"/>
      <c r="DD267" s="58"/>
      <c r="DE267" s="58"/>
      <c r="DF267" s="58"/>
      <c r="DG267" s="58"/>
      <c r="DH267" s="58"/>
      <c r="DI267" s="58"/>
      <c r="DJ267" s="58"/>
      <c r="DK267" s="58"/>
      <c r="DL267" s="58"/>
      <c r="DM267" s="58"/>
      <c r="DN267" s="58"/>
      <c r="DO267" s="58"/>
      <c r="DP267" s="58"/>
      <c r="DQ267" s="58"/>
      <c r="DR267" s="58"/>
      <c r="DS267" s="58"/>
      <c r="FY267" s="80"/>
      <c r="FZ267" s="79"/>
      <c r="GA267" s="79"/>
      <c r="GB267" s="79"/>
      <c r="GC267" s="79"/>
      <c r="GD267" s="79"/>
      <c r="GE267" s="79"/>
      <c r="GF267" s="79"/>
      <c r="GG267" s="79"/>
      <c r="GH267" s="79"/>
      <c r="GI267" s="79"/>
      <c r="GJ267" s="79"/>
      <c r="GK267" s="79"/>
      <c r="GL267" s="79"/>
      <c r="GM267" s="79"/>
      <c r="GN267" s="79"/>
      <c r="GO267" s="79"/>
      <c r="GP267" s="79"/>
      <c r="GQ267" s="79"/>
      <c r="GR267" s="79"/>
      <c r="GS267" s="79"/>
      <c r="GT267" s="79"/>
      <c r="GU267" s="79"/>
      <c r="GV267" s="79"/>
      <c r="GW267" s="79"/>
      <c r="GX267" s="79"/>
      <c r="GY267" s="79"/>
      <c r="GZ267" s="79"/>
      <c r="HA267" s="79"/>
      <c r="HB267" s="79"/>
      <c r="HC267" s="79"/>
      <c r="HD267" s="79"/>
    </row>
    <row r="268" spans="1:212" ht="15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  <c r="BD268" s="58"/>
      <c r="BE268" s="58"/>
      <c r="BF268" s="58"/>
      <c r="BG268" s="58"/>
      <c r="BH268" s="58"/>
      <c r="BI268" s="58"/>
      <c r="BJ268" s="58"/>
      <c r="BK268" s="58"/>
      <c r="BL268" s="58"/>
      <c r="BM268" s="58"/>
      <c r="BN268" s="58"/>
      <c r="BO268" s="58"/>
      <c r="BP268" s="58"/>
      <c r="BQ268" s="58"/>
      <c r="BR268" s="58"/>
      <c r="BS268" s="58"/>
      <c r="BT268" s="58"/>
      <c r="BU268" s="58"/>
      <c r="BV268" s="58"/>
      <c r="BW268" s="58"/>
      <c r="BX268" s="58"/>
      <c r="BY268" s="58"/>
      <c r="BZ268" s="58"/>
      <c r="CA268" s="58"/>
      <c r="CB268" s="58"/>
      <c r="CC268" s="58"/>
      <c r="CD268" s="58"/>
      <c r="CE268" s="58"/>
      <c r="CF268" s="58"/>
      <c r="CG268" s="58"/>
      <c r="CH268" s="58"/>
      <c r="CI268" s="58"/>
      <c r="CJ268" s="58"/>
      <c r="CK268" s="58"/>
      <c r="CL268" s="58"/>
      <c r="CM268" s="58"/>
      <c r="CN268" s="58"/>
      <c r="CO268" s="58"/>
      <c r="CP268" s="58"/>
      <c r="CQ268" s="58"/>
      <c r="CR268" s="58"/>
      <c r="CS268" s="58"/>
      <c r="CT268" s="58"/>
      <c r="CU268" s="58"/>
      <c r="CV268" s="58"/>
      <c r="CW268" s="58"/>
      <c r="CX268" s="58"/>
      <c r="CY268" s="58"/>
      <c r="CZ268" s="58"/>
      <c r="DA268" s="58"/>
      <c r="DB268" s="58"/>
      <c r="DC268" s="58"/>
      <c r="DD268" s="58"/>
      <c r="DE268" s="58"/>
      <c r="DF268" s="58"/>
      <c r="DG268" s="58"/>
      <c r="DH268" s="58"/>
      <c r="DI268" s="58"/>
      <c r="DJ268" s="58"/>
      <c r="DK268" s="58"/>
      <c r="DL268" s="58"/>
      <c r="DM268" s="58"/>
      <c r="DN268" s="58"/>
      <c r="DO268" s="58"/>
      <c r="DP268" s="58"/>
      <c r="DQ268" s="58"/>
      <c r="DR268" s="58"/>
      <c r="DS268" s="58"/>
      <c r="FY268" s="80"/>
      <c r="FZ268" s="79"/>
      <c r="GA268" s="79"/>
      <c r="GB268" s="79"/>
      <c r="GC268" s="79"/>
      <c r="GD268" s="79"/>
      <c r="GE268" s="79"/>
      <c r="GF268" s="79"/>
      <c r="GG268" s="79"/>
      <c r="GH268" s="79"/>
      <c r="GI268" s="79"/>
      <c r="GJ268" s="79"/>
      <c r="GK268" s="79"/>
      <c r="GL268" s="79"/>
      <c r="GM268" s="79"/>
      <c r="GN268" s="79"/>
      <c r="GO268" s="79"/>
      <c r="GP268" s="79"/>
      <c r="GQ268" s="79"/>
      <c r="GR268" s="79"/>
      <c r="GS268" s="79"/>
      <c r="GT268" s="79"/>
      <c r="GU268" s="79"/>
      <c r="GV268" s="79"/>
      <c r="GW268" s="79"/>
      <c r="GX268" s="79"/>
      <c r="GY268" s="79"/>
      <c r="GZ268" s="79"/>
      <c r="HA268" s="79"/>
      <c r="HB268" s="79"/>
      <c r="HC268" s="79"/>
      <c r="HD268" s="79"/>
    </row>
    <row r="269" spans="1:212" ht="15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  <c r="BD269" s="58"/>
      <c r="BE269" s="58"/>
      <c r="BF269" s="58"/>
      <c r="BG269" s="58"/>
      <c r="BH269" s="58"/>
      <c r="BI269" s="58"/>
      <c r="BJ269" s="58"/>
      <c r="BK269" s="58"/>
      <c r="BL269" s="58"/>
      <c r="BM269" s="58"/>
      <c r="BN269" s="58"/>
      <c r="BO269" s="58"/>
      <c r="BP269" s="58"/>
      <c r="BQ269" s="58"/>
      <c r="BR269" s="58"/>
      <c r="BS269" s="58"/>
      <c r="BT269" s="58"/>
      <c r="BU269" s="58"/>
      <c r="BV269" s="58"/>
      <c r="BW269" s="58"/>
      <c r="BX269" s="58"/>
      <c r="BY269" s="58"/>
      <c r="BZ269" s="58"/>
      <c r="CA269" s="58"/>
      <c r="CB269" s="58"/>
      <c r="CC269" s="58"/>
      <c r="CD269" s="58"/>
      <c r="CE269" s="58"/>
      <c r="CF269" s="58"/>
      <c r="CG269" s="58"/>
      <c r="CH269" s="58"/>
      <c r="CI269" s="58"/>
      <c r="CJ269" s="58"/>
      <c r="CK269" s="58"/>
      <c r="CL269" s="58"/>
      <c r="CM269" s="58"/>
      <c r="CN269" s="58"/>
      <c r="CO269" s="58"/>
      <c r="CP269" s="58"/>
      <c r="CQ269" s="58"/>
      <c r="CR269" s="58"/>
      <c r="CS269" s="58"/>
      <c r="CT269" s="58"/>
      <c r="CU269" s="58"/>
      <c r="CV269" s="58"/>
      <c r="CW269" s="58"/>
      <c r="CX269" s="58"/>
      <c r="CY269" s="58"/>
      <c r="CZ269" s="58"/>
      <c r="DA269" s="58"/>
      <c r="DB269" s="58"/>
      <c r="DC269" s="58"/>
      <c r="DD269" s="58"/>
      <c r="DE269" s="58"/>
      <c r="DF269" s="58"/>
      <c r="DG269" s="58"/>
      <c r="DH269" s="58"/>
      <c r="DI269" s="58"/>
      <c r="DJ269" s="58"/>
      <c r="DK269" s="58"/>
      <c r="DL269" s="58"/>
      <c r="DM269" s="58"/>
      <c r="DN269" s="58"/>
      <c r="DO269" s="58"/>
      <c r="DP269" s="58"/>
      <c r="DQ269" s="58"/>
      <c r="DR269" s="58"/>
      <c r="DS269" s="58"/>
      <c r="FY269" s="80"/>
      <c r="FZ269" s="79"/>
      <c r="GA269" s="79"/>
      <c r="GB269" s="79"/>
      <c r="GC269" s="79"/>
      <c r="GD269" s="79"/>
      <c r="GE269" s="79"/>
      <c r="GF269" s="79"/>
      <c r="GG269" s="79"/>
      <c r="GH269" s="79"/>
      <c r="GI269" s="79"/>
      <c r="GJ269" s="79"/>
      <c r="GK269" s="79"/>
      <c r="GL269" s="79"/>
      <c r="GM269" s="79"/>
      <c r="GN269" s="79"/>
      <c r="GO269" s="79"/>
      <c r="GP269" s="79"/>
      <c r="GQ269" s="79"/>
      <c r="GR269" s="79"/>
      <c r="GS269" s="79"/>
      <c r="GT269" s="79"/>
      <c r="GU269" s="79"/>
      <c r="GV269" s="79"/>
      <c r="GW269" s="79"/>
      <c r="GX269" s="79"/>
      <c r="GY269" s="79"/>
      <c r="GZ269" s="79"/>
      <c r="HA269" s="79"/>
      <c r="HB269" s="79"/>
      <c r="HC269" s="79"/>
      <c r="HD269" s="79"/>
    </row>
    <row r="270" spans="1:212" ht="15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  <c r="BD270" s="58"/>
      <c r="BE270" s="58"/>
      <c r="BF270" s="58"/>
      <c r="BG270" s="58"/>
      <c r="BH270" s="58"/>
      <c r="BI270" s="58"/>
      <c r="BJ270" s="58"/>
      <c r="BK270" s="58"/>
      <c r="BL270" s="58"/>
      <c r="BM270" s="58"/>
      <c r="BN270" s="58"/>
      <c r="BO270" s="58"/>
      <c r="BP270" s="58"/>
      <c r="BQ270" s="58"/>
      <c r="BR270" s="58"/>
      <c r="BS270" s="58"/>
      <c r="BT270" s="58"/>
      <c r="BU270" s="58"/>
      <c r="BV270" s="58"/>
      <c r="BW270" s="58"/>
      <c r="BX270" s="58"/>
      <c r="BY270" s="58"/>
      <c r="BZ270" s="58"/>
      <c r="CA270" s="58"/>
      <c r="CB270" s="58"/>
      <c r="CC270" s="58"/>
      <c r="CD270" s="58"/>
      <c r="CE270" s="58"/>
      <c r="CF270" s="58"/>
      <c r="CG270" s="58"/>
      <c r="CH270" s="58"/>
      <c r="CI270" s="58"/>
      <c r="CJ270" s="58"/>
      <c r="CK270" s="58"/>
      <c r="CL270" s="58"/>
      <c r="CM270" s="58"/>
      <c r="CN270" s="58"/>
      <c r="CO270" s="58"/>
      <c r="CP270" s="58"/>
      <c r="CQ270" s="58"/>
      <c r="CR270" s="58"/>
      <c r="CS270" s="58"/>
      <c r="CT270" s="58"/>
      <c r="CU270" s="58"/>
      <c r="CV270" s="58"/>
      <c r="CW270" s="58"/>
      <c r="CX270" s="58"/>
      <c r="CY270" s="58"/>
      <c r="CZ270" s="58"/>
      <c r="DA270" s="58"/>
      <c r="DB270" s="58"/>
      <c r="DC270" s="58"/>
      <c r="DD270" s="58"/>
      <c r="DE270" s="58"/>
      <c r="DF270" s="58"/>
      <c r="DG270" s="58"/>
      <c r="DH270" s="58"/>
      <c r="DI270" s="58"/>
      <c r="DJ270" s="58"/>
      <c r="DK270" s="58"/>
      <c r="DL270" s="58"/>
      <c r="DM270" s="58"/>
      <c r="DN270" s="58"/>
      <c r="DO270" s="58"/>
      <c r="DP270" s="58"/>
      <c r="DQ270" s="58"/>
      <c r="DR270" s="58"/>
      <c r="DS270" s="58"/>
      <c r="FY270" s="80"/>
      <c r="FZ270" s="79"/>
      <c r="GA270" s="79"/>
      <c r="GB270" s="79"/>
      <c r="GC270" s="79"/>
      <c r="GD270" s="79"/>
      <c r="GE270" s="79"/>
      <c r="GF270" s="79"/>
      <c r="GG270" s="79"/>
      <c r="GH270" s="79"/>
      <c r="GI270" s="79"/>
      <c r="GJ270" s="79"/>
      <c r="GK270" s="79"/>
      <c r="GL270" s="79"/>
      <c r="GM270" s="79"/>
      <c r="GN270" s="79"/>
      <c r="GO270" s="79"/>
      <c r="GP270" s="79"/>
      <c r="GQ270" s="79"/>
      <c r="GR270" s="79"/>
      <c r="GS270" s="79"/>
      <c r="GT270" s="79"/>
      <c r="GU270" s="79"/>
      <c r="GV270" s="79"/>
      <c r="GW270" s="79"/>
      <c r="GX270" s="79"/>
      <c r="GY270" s="79"/>
      <c r="GZ270" s="79"/>
      <c r="HA270" s="79"/>
      <c r="HB270" s="79"/>
      <c r="HC270" s="79"/>
      <c r="HD270" s="79"/>
    </row>
    <row r="271" spans="1:212" ht="15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8"/>
      <c r="CN271" s="58"/>
      <c r="CO271" s="58"/>
      <c r="CP271" s="58"/>
      <c r="CQ271" s="58"/>
      <c r="CR271" s="58"/>
      <c r="CS271" s="58"/>
      <c r="CT271" s="58"/>
      <c r="CU271" s="58"/>
      <c r="CV271" s="58"/>
      <c r="CW271" s="58"/>
      <c r="CX271" s="58"/>
      <c r="CY271" s="58"/>
      <c r="CZ271" s="58"/>
      <c r="DA271" s="58"/>
      <c r="DB271" s="58"/>
      <c r="DC271" s="58"/>
      <c r="DD271" s="58"/>
      <c r="DE271" s="58"/>
      <c r="DF271" s="58"/>
      <c r="DG271" s="58"/>
      <c r="DH271" s="58"/>
      <c r="DI271" s="58"/>
      <c r="DJ271" s="58"/>
      <c r="DK271" s="58"/>
      <c r="DL271" s="58"/>
      <c r="DM271" s="58"/>
      <c r="DN271" s="58"/>
      <c r="DO271" s="58"/>
      <c r="DP271" s="58"/>
      <c r="DQ271" s="58"/>
      <c r="DR271" s="58"/>
      <c r="DS271" s="58"/>
      <c r="FY271" s="80"/>
      <c r="FZ271" s="79"/>
      <c r="GA271" s="79"/>
      <c r="GB271" s="79"/>
      <c r="GC271" s="79"/>
      <c r="GD271" s="79"/>
      <c r="GE271" s="79"/>
      <c r="GF271" s="79"/>
      <c r="GG271" s="79"/>
      <c r="GH271" s="79"/>
      <c r="GI271" s="79"/>
      <c r="GJ271" s="79"/>
      <c r="GK271" s="79"/>
      <c r="GL271" s="79"/>
      <c r="GM271" s="79"/>
      <c r="GN271" s="79"/>
      <c r="GO271" s="79"/>
      <c r="GP271" s="79"/>
      <c r="GQ271" s="79"/>
      <c r="GR271" s="79"/>
      <c r="GS271" s="79"/>
      <c r="GT271" s="79"/>
      <c r="GU271" s="79"/>
      <c r="GV271" s="79"/>
      <c r="GW271" s="79"/>
      <c r="GX271" s="79"/>
      <c r="GY271" s="79"/>
      <c r="GZ271" s="79"/>
      <c r="HA271" s="79"/>
      <c r="HB271" s="79"/>
      <c r="HC271" s="79"/>
      <c r="HD271" s="79"/>
    </row>
    <row r="272" spans="1:212" ht="15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  <c r="BD272" s="58"/>
      <c r="BE272" s="58"/>
      <c r="BF272" s="58"/>
      <c r="BG272" s="58"/>
      <c r="BH272" s="58"/>
      <c r="BI272" s="58"/>
      <c r="BJ272" s="58"/>
      <c r="BK272" s="58"/>
      <c r="BL272" s="58"/>
      <c r="BM272" s="58"/>
      <c r="BN272" s="58"/>
      <c r="BO272" s="58"/>
      <c r="BP272" s="58"/>
      <c r="BQ272" s="58"/>
      <c r="BR272" s="58"/>
      <c r="BS272" s="58"/>
      <c r="BT272" s="58"/>
      <c r="BU272" s="58"/>
      <c r="BV272" s="58"/>
      <c r="BW272" s="58"/>
      <c r="BX272" s="58"/>
      <c r="BY272" s="58"/>
      <c r="BZ272" s="58"/>
      <c r="CA272" s="58"/>
      <c r="CB272" s="58"/>
      <c r="CC272" s="58"/>
      <c r="CD272" s="58"/>
      <c r="CE272" s="58"/>
      <c r="CF272" s="58"/>
      <c r="CG272" s="58"/>
      <c r="CH272" s="58"/>
      <c r="CI272" s="58"/>
      <c r="CJ272" s="58"/>
      <c r="CK272" s="58"/>
      <c r="CL272" s="58"/>
      <c r="CM272" s="58"/>
      <c r="CN272" s="58"/>
      <c r="CO272" s="58"/>
      <c r="CP272" s="58"/>
      <c r="CQ272" s="58"/>
      <c r="CR272" s="58"/>
      <c r="CS272" s="58"/>
      <c r="CT272" s="58"/>
      <c r="CU272" s="58"/>
      <c r="CV272" s="58"/>
      <c r="CW272" s="58"/>
      <c r="CX272" s="58"/>
      <c r="CY272" s="58"/>
      <c r="CZ272" s="58"/>
      <c r="DA272" s="58"/>
      <c r="DB272" s="58"/>
      <c r="DC272" s="58"/>
      <c r="DD272" s="58"/>
      <c r="DE272" s="58"/>
      <c r="DF272" s="58"/>
      <c r="DG272" s="58"/>
      <c r="DH272" s="58"/>
      <c r="DI272" s="58"/>
      <c r="DJ272" s="58"/>
      <c r="DK272" s="58"/>
      <c r="DL272" s="58"/>
      <c r="DM272" s="58"/>
      <c r="DN272" s="58"/>
      <c r="DO272" s="58"/>
      <c r="DP272" s="58"/>
      <c r="DQ272" s="58"/>
      <c r="DR272" s="58"/>
      <c r="DS272" s="58"/>
      <c r="FY272" s="80"/>
      <c r="FZ272" s="79"/>
      <c r="GA272" s="79"/>
      <c r="GB272" s="79"/>
      <c r="GC272" s="79"/>
      <c r="GD272" s="79"/>
      <c r="GE272" s="79"/>
      <c r="GF272" s="79"/>
      <c r="GG272" s="79"/>
      <c r="GH272" s="79"/>
      <c r="GI272" s="79"/>
      <c r="GJ272" s="79"/>
      <c r="GK272" s="79"/>
      <c r="GL272" s="79"/>
      <c r="GM272" s="79"/>
      <c r="GN272" s="79"/>
      <c r="GO272" s="79"/>
      <c r="GP272" s="79"/>
      <c r="GQ272" s="79"/>
      <c r="GR272" s="79"/>
      <c r="GS272" s="79"/>
      <c r="GT272" s="79"/>
      <c r="GU272" s="79"/>
      <c r="GV272" s="79"/>
      <c r="GW272" s="79"/>
      <c r="GX272" s="79"/>
      <c r="GY272" s="79"/>
      <c r="GZ272" s="79"/>
      <c r="HA272" s="79"/>
      <c r="HB272" s="79"/>
      <c r="HC272" s="79"/>
      <c r="HD272" s="79"/>
    </row>
    <row r="273" spans="1:212" ht="15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  <c r="BD273" s="58"/>
      <c r="BE273" s="58"/>
      <c r="BF273" s="58"/>
      <c r="BG273" s="58"/>
      <c r="BH273" s="58"/>
      <c r="BI273" s="58"/>
      <c r="BJ273" s="58"/>
      <c r="BK273" s="58"/>
      <c r="BL273" s="58"/>
      <c r="BM273" s="58"/>
      <c r="BN273" s="58"/>
      <c r="BO273" s="58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FY273" s="80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9"/>
      <c r="GS273" s="79"/>
      <c r="GT273" s="79"/>
      <c r="GU273" s="79"/>
      <c r="GV273" s="79"/>
      <c r="GW273" s="79"/>
      <c r="GX273" s="79"/>
      <c r="GY273" s="79"/>
      <c r="GZ273" s="79"/>
      <c r="HA273" s="79"/>
      <c r="HB273" s="79"/>
      <c r="HC273" s="79"/>
      <c r="HD273" s="79"/>
    </row>
    <row r="274" spans="1:212" ht="1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  <c r="BD274" s="58"/>
      <c r="BE274" s="58"/>
      <c r="BF274" s="58"/>
      <c r="BG274" s="58"/>
      <c r="BH274" s="58"/>
      <c r="BI274" s="58"/>
      <c r="BJ274" s="58"/>
      <c r="BK274" s="58"/>
      <c r="BL274" s="58"/>
      <c r="BM274" s="58"/>
      <c r="BN274" s="58"/>
      <c r="BO274" s="58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FY274" s="80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9"/>
      <c r="GS274" s="79"/>
      <c r="GT274" s="79"/>
      <c r="GU274" s="79"/>
      <c r="GV274" s="79"/>
      <c r="GW274" s="79"/>
      <c r="GX274" s="79"/>
      <c r="GY274" s="79"/>
      <c r="GZ274" s="79"/>
      <c r="HA274" s="79"/>
      <c r="HB274" s="79"/>
      <c r="HC274" s="79"/>
      <c r="HD274" s="79"/>
    </row>
    <row r="275" spans="1:212" ht="15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  <c r="BD275" s="58"/>
      <c r="BE275" s="58"/>
      <c r="BF275" s="58"/>
      <c r="BG275" s="58"/>
      <c r="BH275" s="58"/>
      <c r="BI275" s="58"/>
      <c r="BJ275" s="58"/>
      <c r="BK275" s="58"/>
      <c r="BL275" s="58"/>
      <c r="BM275" s="58"/>
      <c r="BN275" s="58"/>
      <c r="BO275" s="58"/>
      <c r="BP275" s="58"/>
      <c r="BQ275" s="58"/>
      <c r="BR275" s="58"/>
      <c r="BS275" s="58"/>
      <c r="BT275" s="58"/>
      <c r="BU275" s="58"/>
      <c r="BV275" s="58"/>
      <c r="BW275" s="58"/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8"/>
      <c r="CN275" s="58"/>
      <c r="CO275" s="58"/>
      <c r="CP275" s="58"/>
      <c r="CQ275" s="58"/>
      <c r="CR275" s="58"/>
      <c r="CS275" s="58"/>
      <c r="CT275" s="58"/>
      <c r="CU275" s="58"/>
      <c r="CV275" s="58"/>
      <c r="CW275" s="58"/>
      <c r="CX275" s="58"/>
      <c r="CY275" s="58"/>
      <c r="CZ275" s="58"/>
      <c r="DA275" s="58"/>
      <c r="DB275" s="58"/>
      <c r="DC275" s="58"/>
      <c r="DD275" s="58"/>
      <c r="DE275" s="58"/>
      <c r="DF275" s="58"/>
      <c r="DG275" s="58"/>
      <c r="DH275" s="58"/>
      <c r="DI275" s="58"/>
      <c r="DJ275" s="58"/>
      <c r="DK275" s="58"/>
      <c r="DL275" s="58"/>
      <c r="DM275" s="58"/>
      <c r="DN275" s="58"/>
      <c r="DO275" s="58"/>
      <c r="DP275" s="58"/>
      <c r="DQ275" s="58"/>
      <c r="DR275" s="58"/>
      <c r="DS275" s="58"/>
      <c r="FY275" s="80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9"/>
      <c r="GS275" s="79"/>
      <c r="GT275" s="79"/>
      <c r="GU275" s="79"/>
      <c r="GV275" s="79"/>
      <c r="GW275" s="79"/>
      <c r="GX275" s="79"/>
      <c r="GY275" s="79"/>
      <c r="GZ275" s="79"/>
      <c r="HA275" s="79"/>
      <c r="HB275" s="79"/>
      <c r="HC275" s="79"/>
      <c r="HD275" s="79"/>
    </row>
    <row r="276" spans="1:212" ht="15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8"/>
      <c r="BP276" s="58"/>
      <c r="BQ276" s="58"/>
      <c r="BR276" s="58"/>
      <c r="BS276" s="58"/>
      <c r="BT276" s="58"/>
      <c r="BU276" s="58"/>
      <c r="BV276" s="58"/>
      <c r="BW276" s="58"/>
      <c r="BX276" s="58"/>
      <c r="BY276" s="58"/>
      <c r="BZ276" s="58"/>
      <c r="CA276" s="58"/>
      <c r="CB276" s="58"/>
      <c r="CC276" s="58"/>
      <c r="CD276" s="58"/>
      <c r="CE276" s="58"/>
      <c r="CF276" s="58"/>
      <c r="CG276" s="58"/>
      <c r="CH276" s="58"/>
      <c r="CI276" s="58"/>
      <c r="CJ276" s="58"/>
      <c r="CK276" s="58"/>
      <c r="CL276" s="58"/>
      <c r="CM276" s="58"/>
      <c r="CN276" s="58"/>
      <c r="CO276" s="58"/>
      <c r="CP276" s="58"/>
      <c r="CQ276" s="58"/>
      <c r="CR276" s="58"/>
      <c r="CS276" s="58"/>
      <c r="CT276" s="58"/>
      <c r="CU276" s="58"/>
      <c r="CV276" s="58"/>
      <c r="CW276" s="58"/>
      <c r="CX276" s="58"/>
      <c r="CY276" s="58"/>
      <c r="CZ276" s="58"/>
      <c r="DA276" s="58"/>
      <c r="DB276" s="58"/>
      <c r="DC276" s="58"/>
      <c r="DD276" s="58"/>
      <c r="DE276" s="58"/>
      <c r="DF276" s="58"/>
      <c r="DG276" s="58"/>
      <c r="DH276" s="58"/>
      <c r="DI276" s="58"/>
      <c r="DJ276" s="58"/>
      <c r="DK276" s="58"/>
      <c r="DL276" s="58"/>
      <c r="DM276" s="58"/>
      <c r="DN276" s="58"/>
      <c r="DO276" s="58"/>
      <c r="DP276" s="58"/>
      <c r="DQ276" s="58"/>
      <c r="DR276" s="58"/>
      <c r="DS276" s="58"/>
      <c r="FY276" s="80"/>
      <c r="FZ276" s="79"/>
      <c r="GA276" s="79"/>
      <c r="GB276" s="79"/>
      <c r="GC276" s="79"/>
      <c r="GD276" s="79"/>
      <c r="GE276" s="79"/>
      <c r="GF276" s="79"/>
      <c r="GG276" s="79"/>
      <c r="GH276" s="79"/>
      <c r="GI276" s="79"/>
      <c r="GJ276" s="79"/>
      <c r="GK276" s="79"/>
      <c r="GL276" s="79"/>
      <c r="GM276" s="79"/>
      <c r="GN276" s="79"/>
      <c r="GO276" s="79"/>
      <c r="GP276" s="79"/>
      <c r="GQ276" s="79"/>
      <c r="GR276" s="79"/>
      <c r="GS276" s="79"/>
      <c r="GT276" s="79"/>
      <c r="GU276" s="79"/>
      <c r="GV276" s="79"/>
      <c r="GW276" s="79"/>
      <c r="GX276" s="79"/>
      <c r="GY276" s="79"/>
      <c r="GZ276" s="79"/>
      <c r="HA276" s="79"/>
      <c r="HB276" s="79"/>
      <c r="HC276" s="79"/>
      <c r="HD276" s="79"/>
    </row>
    <row r="277" spans="1:212" ht="15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/>
      <c r="BT277" s="58"/>
      <c r="BU277" s="58"/>
      <c r="BV277" s="58"/>
      <c r="BW277" s="58"/>
      <c r="BX277" s="58"/>
      <c r="BY277" s="58"/>
      <c r="BZ277" s="58"/>
      <c r="CA277" s="58"/>
      <c r="CB277" s="58"/>
      <c r="CC277" s="58"/>
      <c r="CD277" s="58"/>
      <c r="CE277" s="58"/>
      <c r="CF277" s="58"/>
      <c r="CG277" s="58"/>
      <c r="CH277" s="58"/>
      <c r="CI277" s="58"/>
      <c r="CJ277" s="58"/>
      <c r="CK277" s="58"/>
      <c r="CL277" s="58"/>
      <c r="CM277" s="58"/>
      <c r="CN277" s="58"/>
      <c r="CO277" s="58"/>
      <c r="CP277" s="58"/>
      <c r="CQ277" s="58"/>
      <c r="CR277" s="58"/>
      <c r="CS277" s="58"/>
      <c r="CT277" s="58"/>
      <c r="CU277" s="58"/>
      <c r="CV277" s="58"/>
      <c r="CW277" s="58"/>
      <c r="CX277" s="58"/>
      <c r="CY277" s="58"/>
      <c r="CZ277" s="58"/>
      <c r="DA277" s="58"/>
      <c r="DB277" s="58"/>
      <c r="DC277" s="58"/>
      <c r="DD277" s="58"/>
      <c r="DE277" s="58"/>
      <c r="DF277" s="58"/>
      <c r="DG277" s="58"/>
      <c r="DH277" s="58"/>
      <c r="DI277" s="58"/>
      <c r="DJ277" s="58"/>
      <c r="DK277" s="58"/>
      <c r="DL277" s="58"/>
      <c r="DM277" s="58"/>
      <c r="DN277" s="58"/>
      <c r="DO277" s="58"/>
      <c r="DP277" s="58"/>
      <c r="DQ277" s="58"/>
      <c r="DR277" s="58"/>
      <c r="DS277" s="58"/>
      <c r="FY277" s="80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9"/>
      <c r="GS277" s="79"/>
      <c r="GT277" s="79"/>
      <c r="GU277" s="79"/>
      <c r="GV277" s="79"/>
      <c r="GW277" s="79"/>
      <c r="GX277" s="79"/>
      <c r="GY277" s="79"/>
      <c r="GZ277" s="79"/>
      <c r="HA277" s="79"/>
      <c r="HB277" s="79"/>
      <c r="HC277" s="79"/>
      <c r="HD277" s="79"/>
    </row>
    <row r="278" spans="1:212" ht="15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  <c r="BD278" s="58"/>
      <c r="BE278" s="58"/>
      <c r="BF278" s="58"/>
      <c r="BG278" s="58"/>
      <c r="BH278" s="58"/>
      <c r="BI278" s="58"/>
      <c r="BJ278" s="58"/>
      <c r="BK278" s="58"/>
      <c r="BL278" s="58"/>
      <c r="BM278" s="58"/>
      <c r="BN278" s="58"/>
      <c r="BO278" s="58"/>
      <c r="BP278" s="58"/>
      <c r="BQ278" s="58"/>
      <c r="BR278" s="58"/>
      <c r="BS278" s="58"/>
      <c r="BT278" s="58"/>
      <c r="BU278" s="58"/>
      <c r="BV278" s="58"/>
      <c r="BW278" s="58"/>
      <c r="BX278" s="58"/>
      <c r="BY278" s="58"/>
      <c r="BZ278" s="58"/>
      <c r="CA278" s="58"/>
      <c r="CB278" s="58"/>
      <c r="CC278" s="58"/>
      <c r="CD278" s="58"/>
      <c r="CE278" s="58"/>
      <c r="CF278" s="58"/>
      <c r="CG278" s="58"/>
      <c r="CH278" s="58"/>
      <c r="CI278" s="58"/>
      <c r="CJ278" s="58"/>
      <c r="CK278" s="58"/>
      <c r="CL278" s="58"/>
      <c r="CM278" s="58"/>
      <c r="CN278" s="58"/>
      <c r="CO278" s="58"/>
      <c r="CP278" s="58"/>
      <c r="CQ278" s="58"/>
      <c r="CR278" s="58"/>
      <c r="CS278" s="58"/>
      <c r="CT278" s="58"/>
      <c r="CU278" s="58"/>
      <c r="CV278" s="58"/>
      <c r="CW278" s="58"/>
      <c r="CX278" s="58"/>
      <c r="CY278" s="58"/>
      <c r="CZ278" s="58"/>
      <c r="DA278" s="58"/>
      <c r="DB278" s="58"/>
      <c r="DC278" s="58"/>
      <c r="DD278" s="58"/>
      <c r="DE278" s="58"/>
      <c r="DF278" s="58"/>
      <c r="DG278" s="58"/>
      <c r="DH278" s="58"/>
      <c r="DI278" s="58"/>
      <c r="DJ278" s="58"/>
      <c r="DK278" s="58"/>
      <c r="DL278" s="58"/>
      <c r="DM278" s="58"/>
      <c r="DN278" s="58"/>
      <c r="DO278" s="58"/>
      <c r="DP278" s="58"/>
      <c r="DQ278" s="58"/>
      <c r="DR278" s="58"/>
      <c r="DS278" s="58"/>
      <c r="FY278" s="80"/>
      <c r="FZ278" s="79"/>
      <c r="GA278" s="79"/>
      <c r="GB278" s="79"/>
      <c r="GC278" s="79"/>
      <c r="GD278" s="79"/>
      <c r="GE278" s="79"/>
      <c r="GF278" s="79"/>
      <c r="GG278" s="79"/>
      <c r="GH278" s="79"/>
      <c r="GI278" s="79"/>
      <c r="GJ278" s="79"/>
      <c r="GK278" s="79"/>
      <c r="GL278" s="79"/>
      <c r="GM278" s="79"/>
      <c r="GN278" s="79"/>
      <c r="GO278" s="79"/>
      <c r="GP278" s="79"/>
      <c r="GQ278" s="79"/>
      <c r="GR278" s="79"/>
      <c r="GS278" s="79"/>
      <c r="GT278" s="79"/>
      <c r="GU278" s="79"/>
      <c r="GV278" s="79"/>
      <c r="GW278" s="79"/>
      <c r="GX278" s="79"/>
      <c r="GY278" s="79"/>
      <c r="GZ278" s="79"/>
      <c r="HA278" s="79"/>
      <c r="HB278" s="79"/>
      <c r="HC278" s="79"/>
      <c r="HD278" s="79"/>
    </row>
    <row r="279" spans="1:212" ht="15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8"/>
      <c r="BE279" s="58"/>
      <c r="BF279" s="58"/>
      <c r="BG279" s="58"/>
      <c r="BH279" s="58"/>
      <c r="BI279" s="58"/>
      <c r="BJ279" s="58"/>
      <c r="BK279" s="58"/>
      <c r="BL279" s="58"/>
      <c r="BM279" s="58"/>
      <c r="BN279" s="58"/>
      <c r="BO279" s="58"/>
      <c r="BP279" s="58"/>
      <c r="BQ279" s="58"/>
      <c r="BR279" s="58"/>
      <c r="BS279" s="58"/>
      <c r="BT279" s="58"/>
      <c r="BU279" s="58"/>
      <c r="BV279" s="58"/>
      <c r="BW279" s="58"/>
      <c r="BX279" s="58"/>
      <c r="BY279" s="58"/>
      <c r="BZ279" s="58"/>
      <c r="CA279" s="58"/>
      <c r="CB279" s="58"/>
      <c r="CC279" s="58"/>
      <c r="CD279" s="58"/>
      <c r="CE279" s="58"/>
      <c r="CF279" s="58"/>
      <c r="CG279" s="58"/>
      <c r="CH279" s="58"/>
      <c r="CI279" s="58"/>
      <c r="CJ279" s="58"/>
      <c r="CK279" s="58"/>
      <c r="CL279" s="58"/>
      <c r="CM279" s="58"/>
      <c r="CN279" s="58"/>
      <c r="CO279" s="58"/>
      <c r="CP279" s="58"/>
      <c r="CQ279" s="58"/>
      <c r="CR279" s="58"/>
      <c r="CS279" s="58"/>
      <c r="CT279" s="58"/>
      <c r="CU279" s="58"/>
      <c r="CV279" s="58"/>
      <c r="CW279" s="58"/>
      <c r="CX279" s="58"/>
      <c r="CY279" s="58"/>
      <c r="CZ279" s="58"/>
      <c r="DA279" s="58"/>
      <c r="DB279" s="58"/>
      <c r="DC279" s="58"/>
      <c r="DD279" s="58"/>
      <c r="DE279" s="58"/>
      <c r="DF279" s="58"/>
      <c r="DG279" s="58"/>
      <c r="DH279" s="58"/>
      <c r="DI279" s="58"/>
      <c r="DJ279" s="58"/>
      <c r="DK279" s="58"/>
      <c r="DL279" s="58"/>
      <c r="DM279" s="58"/>
      <c r="DN279" s="58"/>
      <c r="DO279" s="58"/>
      <c r="DP279" s="58"/>
      <c r="DQ279" s="58"/>
      <c r="DR279" s="58"/>
      <c r="DS279" s="58"/>
      <c r="FY279" s="80"/>
      <c r="FZ279" s="79"/>
      <c r="GA279" s="79"/>
      <c r="GB279" s="79"/>
      <c r="GC279" s="79"/>
      <c r="GD279" s="79"/>
      <c r="GE279" s="79"/>
      <c r="GF279" s="79"/>
      <c r="GG279" s="79"/>
      <c r="GH279" s="79"/>
      <c r="GI279" s="79"/>
      <c r="GJ279" s="79"/>
      <c r="GK279" s="79"/>
      <c r="GL279" s="79"/>
      <c r="GM279" s="79"/>
      <c r="GN279" s="79"/>
      <c r="GO279" s="79"/>
      <c r="GP279" s="79"/>
      <c r="GQ279" s="79"/>
      <c r="GR279" s="79"/>
      <c r="GS279" s="79"/>
      <c r="GT279" s="79"/>
      <c r="GU279" s="79"/>
      <c r="GV279" s="79"/>
      <c r="GW279" s="79"/>
      <c r="GX279" s="79"/>
      <c r="GY279" s="79"/>
      <c r="GZ279" s="79"/>
      <c r="HA279" s="79"/>
      <c r="HB279" s="79"/>
      <c r="HC279" s="79"/>
      <c r="HD279" s="79"/>
    </row>
    <row r="280" spans="1:212" ht="15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  <c r="BD280" s="58"/>
      <c r="BE280" s="58"/>
      <c r="BF280" s="58"/>
      <c r="BG280" s="58"/>
      <c r="BH280" s="58"/>
      <c r="BI280" s="58"/>
      <c r="BJ280" s="58"/>
      <c r="BK280" s="58"/>
      <c r="BL280" s="58"/>
      <c r="BM280" s="58"/>
      <c r="BN280" s="58"/>
      <c r="BO280" s="58"/>
      <c r="BP280" s="58"/>
      <c r="BQ280" s="58"/>
      <c r="BR280" s="58"/>
      <c r="BS280" s="58"/>
      <c r="BT280" s="58"/>
      <c r="BU280" s="58"/>
      <c r="BV280" s="58"/>
      <c r="BW280" s="58"/>
      <c r="BX280" s="58"/>
      <c r="BY280" s="58"/>
      <c r="BZ280" s="58"/>
      <c r="CA280" s="58"/>
      <c r="CB280" s="58"/>
      <c r="CC280" s="58"/>
      <c r="CD280" s="58"/>
      <c r="CE280" s="58"/>
      <c r="CF280" s="58"/>
      <c r="CG280" s="58"/>
      <c r="CH280" s="58"/>
      <c r="CI280" s="58"/>
      <c r="CJ280" s="58"/>
      <c r="CK280" s="58"/>
      <c r="CL280" s="58"/>
      <c r="CM280" s="58"/>
      <c r="CN280" s="58"/>
      <c r="CO280" s="58"/>
      <c r="CP280" s="58"/>
      <c r="CQ280" s="58"/>
      <c r="CR280" s="58"/>
      <c r="CS280" s="58"/>
      <c r="CT280" s="58"/>
      <c r="CU280" s="58"/>
      <c r="CV280" s="58"/>
      <c r="CW280" s="58"/>
      <c r="CX280" s="58"/>
      <c r="CY280" s="58"/>
      <c r="CZ280" s="58"/>
      <c r="DA280" s="58"/>
      <c r="DB280" s="58"/>
      <c r="DC280" s="58"/>
      <c r="DD280" s="58"/>
      <c r="DE280" s="58"/>
      <c r="DF280" s="58"/>
      <c r="DG280" s="58"/>
      <c r="DH280" s="58"/>
      <c r="DI280" s="58"/>
      <c r="DJ280" s="58"/>
      <c r="DK280" s="58"/>
      <c r="DL280" s="58"/>
      <c r="DM280" s="58"/>
      <c r="DN280" s="58"/>
      <c r="DO280" s="58"/>
      <c r="DP280" s="58"/>
      <c r="DQ280" s="58"/>
      <c r="DR280" s="58"/>
      <c r="DS280" s="58"/>
      <c r="FY280" s="80"/>
      <c r="FZ280" s="79"/>
      <c r="GA280" s="79"/>
      <c r="GB280" s="79"/>
      <c r="GC280" s="79"/>
      <c r="GD280" s="79"/>
      <c r="GE280" s="79"/>
      <c r="GF280" s="79"/>
      <c r="GG280" s="79"/>
      <c r="GH280" s="79"/>
      <c r="GI280" s="79"/>
      <c r="GJ280" s="79"/>
      <c r="GK280" s="79"/>
      <c r="GL280" s="79"/>
      <c r="GM280" s="79"/>
      <c r="GN280" s="79"/>
      <c r="GO280" s="79"/>
      <c r="GP280" s="79"/>
      <c r="GQ280" s="79"/>
      <c r="GR280" s="79"/>
      <c r="GS280" s="79"/>
      <c r="GT280" s="79"/>
      <c r="GU280" s="79"/>
      <c r="GV280" s="79"/>
      <c r="GW280" s="79"/>
      <c r="GX280" s="79"/>
      <c r="GY280" s="79"/>
      <c r="GZ280" s="79"/>
      <c r="HA280" s="79"/>
      <c r="HB280" s="79"/>
      <c r="HC280" s="79"/>
      <c r="HD280" s="79"/>
    </row>
    <row r="281" spans="1:212" ht="1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FY281" s="80"/>
      <c r="FZ281" s="79"/>
      <c r="GA281" s="79"/>
      <c r="GB281" s="79"/>
      <c r="GC281" s="79"/>
      <c r="GD281" s="79"/>
      <c r="GE281" s="79"/>
      <c r="GF281" s="79"/>
      <c r="GG281" s="79"/>
      <c r="GH281" s="79"/>
      <c r="GI281" s="79"/>
      <c r="GJ281" s="79"/>
      <c r="GK281" s="79"/>
      <c r="GL281" s="79"/>
      <c r="GM281" s="79"/>
      <c r="GN281" s="79"/>
      <c r="GO281" s="79"/>
      <c r="GP281" s="79"/>
      <c r="GQ281" s="79"/>
      <c r="GR281" s="79"/>
      <c r="GS281" s="79"/>
      <c r="GT281" s="79"/>
      <c r="GU281" s="79"/>
      <c r="GV281" s="79"/>
      <c r="GW281" s="79"/>
      <c r="GX281" s="79"/>
      <c r="GY281" s="79"/>
      <c r="GZ281" s="79"/>
      <c r="HA281" s="79"/>
      <c r="HB281" s="79"/>
      <c r="HC281" s="79"/>
      <c r="HD281" s="79"/>
    </row>
    <row r="282" spans="1:212" ht="15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  <c r="BD282" s="58"/>
      <c r="BE282" s="58"/>
      <c r="BF282" s="58"/>
      <c r="BG282" s="58"/>
      <c r="BH282" s="58"/>
      <c r="BI282" s="58"/>
      <c r="BJ282" s="58"/>
      <c r="BK282" s="58"/>
      <c r="BL282" s="58"/>
      <c r="BM282" s="58"/>
      <c r="BN282" s="58"/>
      <c r="BO282" s="58"/>
      <c r="BP282" s="58"/>
      <c r="BQ282" s="58"/>
      <c r="BR282" s="58"/>
      <c r="BS282" s="58"/>
      <c r="BT282" s="58"/>
      <c r="BU282" s="58"/>
      <c r="BV282" s="58"/>
      <c r="BW282" s="58"/>
      <c r="BX282" s="58"/>
      <c r="BY282" s="58"/>
      <c r="BZ282" s="58"/>
      <c r="CA282" s="58"/>
      <c r="CB282" s="58"/>
      <c r="CC282" s="58"/>
      <c r="CD282" s="58"/>
      <c r="CE282" s="58"/>
      <c r="CF282" s="58"/>
      <c r="CG282" s="58"/>
      <c r="CH282" s="58"/>
      <c r="CI282" s="58"/>
      <c r="CJ282" s="58"/>
      <c r="CK282" s="58"/>
      <c r="CL282" s="58"/>
      <c r="CM282" s="58"/>
      <c r="CN282" s="58"/>
      <c r="CO282" s="58"/>
      <c r="CP282" s="58"/>
      <c r="CQ282" s="58"/>
      <c r="CR282" s="58"/>
      <c r="CS282" s="58"/>
      <c r="CT282" s="58"/>
      <c r="CU282" s="58"/>
      <c r="CV282" s="58"/>
      <c r="CW282" s="58"/>
      <c r="CX282" s="58"/>
      <c r="CY282" s="58"/>
      <c r="CZ282" s="58"/>
      <c r="DA282" s="58"/>
      <c r="DB282" s="58"/>
      <c r="DC282" s="58"/>
      <c r="DD282" s="58"/>
      <c r="DE282" s="58"/>
      <c r="DF282" s="58"/>
      <c r="DG282" s="58"/>
      <c r="DH282" s="58"/>
      <c r="DI282" s="58"/>
      <c r="DJ282" s="58"/>
      <c r="DK282" s="58"/>
      <c r="DL282" s="58"/>
      <c r="DM282" s="58"/>
      <c r="DN282" s="58"/>
      <c r="DO282" s="58"/>
      <c r="DP282" s="58"/>
      <c r="DQ282" s="58"/>
      <c r="DR282" s="58"/>
      <c r="DS282" s="58"/>
      <c r="FY282" s="80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9"/>
      <c r="GS282" s="79"/>
      <c r="GT282" s="79"/>
      <c r="GU282" s="79"/>
      <c r="GV282" s="79"/>
      <c r="GW282" s="79"/>
      <c r="GX282" s="79"/>
      <c r="GY282" s="79"/>
      <c r="GZ282" s="79"/>
      <c r="HA282" s="79"/>
      <c r="HB282" s="79"/>
      <c r="HC282" s="79"/>
      <c r="HD282" s="79"/>
    </row>
    <row r="283" spans="1:212" ht="15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  <c r="BD283" s="58"/>
      <c r="BE283" s="58"/>
      <c r="BF283" s="58"/>
      <c r="BG283" s="58"/>
      <c r="BH283" s="58"/>
      <c r="BI283" s="58"/>
      <c r="BJ283" s="58"/>
      <c r="BK283" s="58"/>
      <c r="BL283" s="58"/>
      <c r="BM283" s="58"/>
      <c r="BN283" s="58"/>
      <c r="BO283" s="58"/>
      <c r="BP283" s="58"/>
      <c r="BQ283" s="58"/>
      <c r="BR283" s="58"/>
      <c r="BS283" s="58"/>
      <c r="BT283" s="58"/>
      <c r="BU283" s="58"/>
      <c r="BV283" s="58"/>
      <c r="BW283" s="58"/>
      <c r="BX283" s="58"/>
      <c r="BY283" s="58"/>
      <c r="BZ283" s="58"/>
      <c r="CA283" s="58"/>
      <c r="CB283" s="58"/>
      <c r="CC283" s="58"/>
      <c r="CD283" s="58"/>
      <c r="CE283" s="58"/>
      <c r="CF283" s="58"/>
      <c r="CG283" s="58"/>
      <c r="CH283" s="58"/>
      <c r="CI283" s="58"/>
      <c r="CJ283" s="58"/>
      <c r="CK283" s="58"/>
      <c r="CL283" s="58"/>
      <c r="CM283" s="58"/>
      <c r="CN283" s="58"/>
      <c r="CO283" s="58"/>
      <c r="CP283" s="58"/>
      <c r="CQ283" s="58"/>
      <c r="CR283" s="58"/>
      <c r="CS283" s="58"/>
      <c r="CT283" s="58"/>
      <c r="CU283" s="58"/>
      <c r="CV283" s="58"/>
      <c r="CW283" s="58"/>
      <c r="CX283" s="58"/>
      <c r="CY283" s="58"/>
      <c r="CZ283" s="58"/>
      <c r="DA283" s="58"/>
      <c r="DB283" s="58"/>
      <c r="DC283" s="58"/>
      <c r="DD283" s="58"/>
      <c r="DE283" s="58"/>
      <c r="DF283" s="58"/>
      <c r="DG283" s="58"/>
      <c r="DH283" s="58"/>
      <c r="DI283" s="58"/>
      <c r="DJ283" s="58"/>
      <c r="DK283" s="58"/>
      <c r="DL283" s="58"/>
      <c r="DM283" s="58"/>
      <c r="DN283" s="58"/>
      <c r="DO283" s="58"/>
      <c r="DP283" s="58"/>
      <c r="DQ283" s="58"/>
      <c r="DR283" s="58"/>
      <c r="DS283" s="58"/>
      <c r="FY283" s="80"/>
      <c r="FZ283" s="79"/>
      <c r="GA283" s="79"/>
      <c r="GB283" s="79"/>
      <c r="GC283" s="79"/>
      <c r="GD283" s="79"/>
      <c r="GE283" s="79"/>
      <c r="GF283" s="79"/>
      <c r="GG283" s="79"/>
      <c r="GH283" s="79"/>
      <c r="GI283" s="79"/>
      <c r="GJ283" s="79"/>
      <c r="GK283" s="79"/>
      <c r="GL283" s="79"/>
      <c r="GM283" s="79"/>
      <c r="GN283" s="79"/>
      <c r="GO283" s="79"/>
      <c r="GP283" s="79"/>
      <c r="GQ283" s="79"/>
      <c r="GR283" s="79"/>
      <c r="GS283" s="79"/>
      <c r="GT283" s="79"/>
      <c r="GU283" s="79"/>
      <c r="GV283" s="79"/>
      <c r="GW283" s="79"/>
      <c r="GX283" s="79"/>
      <c r="GY283" s="79"/>
      <c r="GZ283" s="79"/>
      <c r="HA283" s="79"/>
      <c r="HB283" s="79"/>
      <c r="HC283" s="79"/>
      <c r="HD283" s="79"/>
    </row>
    <row r="284" spans="1:212" ht="15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FY284" s="80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9"/>
      <c r="GS284" s="79"/>
      <c r="GT284" s="79"/>
      <c r="GU284" s="79"/>
      <c r="GV284" s="79"/>
      <c r="GW284" s="79"/>
      <c r="GX284" s="79"/>
      <c r="GY284" s="79"/>
      <c r="GZ284" s="79"/>
      <c r="HA284" s="79"/>
      <c r="HB284" s="79"/>
      <c r="HC284" s="79"/>
      <c r="HD284" s="79"/>
    </row>
    <row r="285" spans="1:212" ht="15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  <c r="BD285" s="58"/>
      <c r="BE285" s="58"/>
      <c r="BF285" s="58"/>
      <c r="BG285" s="58"/>
      <c r="BH285" s="58"/>
      <c r="BI285" s="58"/>
      <c r="BJ285" s="58"/>
      <c r="BK285" s="58"/>
      <c r="BL285" s="58"/>
      <c r="BM285" s="58"/>
      <c r="BN285" s="58"/>
      <c r="BO285" s="58"/>
      <c r="BP285" s="58"/>
      <c r="BQ285" s="58"/>
      <c r="BR285" s="58"/>
      <c r="BS285" s="58"/>
      <c r="BT285" s="58"/>
      <c r="BU285" s="58"/>
      <c r="BV285" s="58"/>
      <c r="BW285" s="58"/>
      <c r="BX285" s="58"/>
      <c r="BY285" s="58"/>
      <c r="BZ285" s="58"/>
      <c r="CA285" s="58"/>
      <c r="CB285" s="58"/>
      <c r="CC285" s="58"/>
      <c r="CD285" s="58"/>
      <c r="CE285" s="58"/>
      <c r="CF285" s="58"/>
      <c r="CG285" s="58"/>
      <c r="CH285" s="58"/>
      <c r="CI285" s="58"/>
      <c r="CJ285" s="58"/>
      <c r="CK285" s="58"/>
      <c r="CL285" s="58"/>
      <c r="CM285" s="58"/>
      <c r="CN285" s="58"/>
      <c r="CO285" s="58"/>
      <c r="CP285" s="58"/>
      <c r="CQ285" s="58"/>
      <c r="CR285" s="58"/>
      <c r="CS285" s="58"/>
      <c r="CT285" s="58"/>
      <c r="CU285" s="58"/>
      <c r="CV285" s="58"/>
      <c r="CW285" s="58"/>
      <c r="CX285" s="58"/>
      <c r="CY285" s="58"/>
      <c r="CZ285" s="58"/>
      <c r="DA285" s="58"/>
      <c r="DB285" s="58"/>
      <c r="DC285" s="58"/>
      <c r="DD285" s="58"/>
      <c r="DE285" s="58"/>
      <c r="DF285" s="58"/>
      <c r="DG285" s="58"/>
      <c r="DH285" s="58"/>
      <c r="DI285" s="58"/>
      <c r="DJ285" s="58"/>
      <c r="DK285" s="58"/>
      <c r="DL285" s="58"/>
      <c r="DM285" s="58"/>
      <c r="DN285" s="58"/>
      <c r="DO285" s="58"/>
      <c r="DP285" s="58"/>
      <c r="DQ285" s="58"/>
      <c r="DR285" s="58"/>
      <c r="DS285" s="58"/>
      <c r="FY285" s="80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</row>
    <row r="286" spans="1:212" ht="15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  <c r="BD286" s="58"/>
      <c r="BE286" s="58"/>
      <c r="BF286" s="58"/>
      <c r="BG286" s="58"/>
      <c r="BH286" s="58"/>
      <c r="BI286" s="58"/>
      <c r="BJ286" s="58"/>
      <c r="BK286" s="58"/>
      <c r="BL286" s="58"/>
      <c r="BM286" s="58"/>
      <c r="BN286" s="58"/>
      <c r="BO286" s="58"/>
      <c r="BP286" s="58"/>
      <c r="BQ286" s="58"/>
      <c r="BR286" s="58"/>
      <c r="BS286" s="58"/>
      <c r="BT286" s="58"/>
      <c r="BU286" s="58"/>
      <c r="BV286" s="58"/>
      <c r="BW286" s="58"/>
      <c r="BX286" s="58"/>
      <c r="BY286" s="58"/>
      <c r="BZ286" s="58"/>
      <c r="CA286" s="58"/>
      <c r="CB286" s="58"/>
      <c r="CC286" s="58"/>
      <c r="CD286" s="58"/>
      <c r="CE286" s="58"/>
      <c r="CF286" s="58"/>
      <c r="CG286" s="58"/>
      <c r="CH286" s="58"/>
      <c r="CI286" s="58"/>
      <c r="CJ286" s="58"/>
      <c r="CK286" s="58"/>
      <c r="CL286" s="58"/>
      <c r="CM286" s="58"/>
      <c r="CN286" s="58"/>
      <c r="CO286" s="58"/>
      <c r="CP286" s="58"/>
      <c r="CQ286" s="58"/>
      <c r="CR286" s="58"/>
      <c r="CS286" s="58"/>
      <c r="CT286" s="58"/>
      <c r="CU286" s="58"/>
      <c r="CV286" s="58"/>
      <c r="CW286" s="58"/>
      <c r="CX286" s="58"/>
      <c r="CY286" s="58"/>
      <c r="CZ286" s="58"/>
      <c r="DA286" s="58"/>
      <c r="DB286" s="58"/>
      <c r="DC286" s="58"/>
      <c r="DD286" s="58"/>
      <c r="DE286" s="58"/>
      <c r="DF286" s="58"/>
      <c r="DG286" s="58"/>
      <c r="DH286" s="58"/>
      <c r="DI286" s="58"/>
      <c r="DJ286" s="58"/>
      <c r="DK286" s="58"/>
      <c r="DL286" s="58"/>
      <c r="DM286" s="58"/>
      <c r="DN286" s="58"/>
      <c r="DO286" s="58"/>
      <c r="DP286" s="58"/>
      <c r="DQ286" s="58"/>
      <c r="DR286" s="58"/>
      <c r="DS286" s="58"/>
      <c r="FY286" s="80"/>
      <c r="FZ286" s="79"/>
      <c r="GA286" s="79"/>
      <c r="GB286" s="79"/>
      <c r="GC286" s="79"/>
      <c r="GD286" s="79"/>
      <c r="GE286" s="79"/>
      <c r="GF286" s="79"/>
      <c r="GG286" s="79"/>
      <c r="GH286" s="79"/>
      <c r="GI286" s="79"/>
      <c r="GJ286" s="79"/>
      <c r="GK286" s="79"/>
      <c r="GL286" s="79"/>
      <c r="GM286" s="79"/>
      <c r="GN286" s="79"/>
      <c r="GO286" s="79"/>
      <c r="GP286" s="79"/>
      <c r="GQ286" s="79"/>
      <c r="GR286" s="79"/>
      <c r="GS286" s="79"/>
      <c r="GT286" s="79"/>
      <c r="GU286" s="79"/>
      <c r="GV286" s="79"/>
      <c r="GW286" s="79"/>
      <c r="GX286" s="79"/>
      <c r="GY286" s="79"/>
      <c r="GZ286" s="79"/>
      <c r="HA286" s="79"/>
      <c r="HB286" s="79"/>
      <c r="HC286" s="79"/>
      <c r="HD286" s="79"/>
    </row>
    <row r="287" spans="1:212" ht="15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8"/>
      <c r="BE287" s="58"/>
      <c r="BF287" s="58"/>
      <c r="BG287" s="58"/>
      <c r="BH287" s="58"/>
      <c r="BI287" s="58"/>
      <c r="BJ287" s="58"/>
      <c r="BK287" s="58"/>
      <c r="BL287" s="58"/>
      <c r="BM287" s="58"/>
      <c r="BN287" s="58"/>
      <c r="BO287" s="58"/>
      <c r="BP287" s="58"/>
      <c r="BQ287" s="58"/>
      <c r="BR287" s="58"/>
      <c r="BS287" s="58"/>
      <c r="BT287" s="58"/>
      <c r="BU287" s="58"/>
      <c r="BV287" s="58"/>
      <c r="BW287" s="58"/>
      <c r="BX287" s="58"/>
      <c r="BY287" s="58"/>
      <c r="BZ287" s="58"/>
      <c r="CA287" s="58"/>
      <c r="CB287" s="58"/>
      <c r="CC287" s="58"/>
      <c r="CD287" s="58"/>
      <c r="CE287" s="58"/>
      <c r="CF287" s="58"/>
      <c r="CG287" s="58"/>
      <c r="CH287" s="58"/>
      <c r="CI287" s="58"/>
      <c r="CJ287" s="58"/>
      <c r="CK287" s="58"/>
      <c r="CL287" s="58"/>
      <c r="CM287" s="58"/>
      <c r="CN287" s="58"/>
      <c r="CO287" s="58"/>
      <c r="CP287" s="58"/>
      <c r="CQ287" s="58"/>
      <c r="CR287" s="58"/>
      <c r="CS287" s="58"/>
      <c r="CT287" s="58"/>
      <c r="CU287" s="58"/>
      <c r="CV287" s="58"/>
      <c r="CW287" s="58"/>
      <c r="CX287" s="58"/>
      <c r="CY287" s="58"/>
      <c r="CZ287" s="58"/>
      <c r="DA287" s="58"/>
      <c r="DB287" s="58"/>
      <c r="DC287" s="58"/>
      <c r="DD287" s="58"/>
      <c r="DE287" s="58"/>
      <c r="DF287" s="58"/>
      <c r="DG287" s="58"/>
      <c r="DH287" s="58"/>
      <c r="DI287" s="58"/>
      <c r="DJ287" s="58"/>
      <c r="DK287" s="58"/>
      <c r="DL287" s="58"/>
      <c r="DM287" s="58"/>
      <c r="DN287" s="58"/>
      <c r="DO287" s="58"/>
      <c r="DP287" s="58"/>
      <c r="DQ287" s="58"/>
      <c r="DR287" s="58"/>
      <c r="DS287" s="58"/>
      <c r="FY287" s="80"/>
      <c r="FZ287" s="79"/>
      <c r="GA287" s="79"/>
      <c r="GB287" s="79"/>
      <c r="GC287" s="79"/>
      <c r="GD287" s="79"/>
      <c r="GE287" s="79"/>
      <c r="GF287" s="79"/>
      <c r="GG287" s="79"/>
      <c r="GH287" s="79"/>
      <c r="GI287" s="79"/>
      <c r="GJ287" s="79"/>
      <c r="GK287" s="79"/>
      <c r="GL287" s="79"/>
      <c r="GM287" s="79"/>
      <c r="GN287" s="79"/>
      <c r="GO287" s="79"/>
      <c r="GP287" s="79"/>
      <c r="GQ287" s="79"/>
      <c r="GR287" s="79"/>
      <c r="GS287" s="79"/>
      <c r="GT287" s="79"/>
      <c r="GU287" s="79"/>
      <c r="GV287" s="79"/>
      <c r="GW287" s="79"/>
      <c r="GX287" s="79"/>
      <c r="GY287" s="79"/>
      <c r="GZ287" s="79"/>
      <c r="HA287" s="79"/>
      <c r="HB287" s="79"/>
      <c r="HC287" s="79"/>
      <c r="HD287" s="79"/>
    </row>
    <row r="288" spans="1:212" ht="1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  <c r="BD288" s="58"/>
      <c r="BE288" s="58"/>
      <c r="BF288" s="58"/>
      <c r="BG288" s="58"/>
      <c r="BH288" s="58"/>
      <c r="BI288" s="58"/>
      <c r="BJ288" s="58"/>
      <c r="BK288" s="58"/>
      <c r="BL288" s="58"/>
      <c r="BM288" s="58"/>
      <c r="BN288" s="58"/>
      <c r="BO288" s="58"/>
      <c r="BP288" s="58"/>
      <c r="BQ288" s="58"/>
      <c r="BR288" s="58"/>
      <c r="BS288" s="58"/>
      <c r="BT288" s="58"/>
      <c r="BU288" s="58"/>
      <c r="BV288" s="58"/>
      <c r="BW288" s="58"/>
      <c r="BX288" s="58"/>
      <c r="BY288" s="58"/>
      <c r="BZ288" s="58"/>
      <c r="CA288" s="58"/>
      <c r="CB288" s="58"/>
      <c r="CC288" s="58"/>
      <c r="CD288" s="58"/>
      <c r="CE288" s="58"/>
      <c r="CF288" s="58"/>
      <c r="CG288" s="58"/>
      <c r="CH288" s="58"/>
      <c r="CI288" s="58"/>
      <c r="CJ288" s="58"/>
      <c r="CK288" s="58"/>
      <c r="CL288" s="58"/>
      <c r="CM288" s="58"/>
      <c r="CN288" s="58"/>
      <c r="CO288" s="58"/>
      <c r="CP288" s="58"/>
      <c r="CQ288" s="58"/>
      <c r="CR288" s="58"/>
      <c r="CS288" s="58"/>
      <c r="CT288" s="58"/>
      <c r="CU288" s="58"/>
      <c r="CV288" s="58"/>
      <c r="CW288" s="58"/>
      <c r="CX288" s="58"/>
      <c r="CY288" s="58"/>
      <c r="CZ288" s="58"/>
      <c r="DA288" s="58"/>
      <c r="DB288" s="58"/>
      <c r="DC288" s="58"/>
      <c r="DD288" s="58"/>
      <c r="DE288" s="58"/>
      <c r="DF288" s="58"/>
      <c r="DG288" s="58"/>
      <c r="DH288" s="58"/>
      <c r="DI288" s="58"/>
      <c r="DJ288" s="58"/>
      <c r="DK288" s="58"/>
      <c r="DL288" s="58"/>
      <c r="DM288" s="58"/>
      <c r="DN288" s="58"/>
      <c r="DO288" s="58"/>
      <c r="DP288" s="58"/>
      <c r="DQ288" s="58"/>
      <c r="DR288" s="58"/>
      <c r="DS288" s="58"/>
      <c r="FY288" s="80"/>
      <c r="FZ288" s="79"/>
      <c r="GA288" s="79"/>
      <c r="GB288" s="79"/>
      <c r="GC288" s="79"/>
      <c r="GD288" s="79"/>
      <c r="GE288" s="79"/>
      <c r="GF288" s="79"/>
      <c r="GG288" s="79"/>
      <c r="GH288" s="79"/>
      <c r="GI288" s="79"/>
      <c r="GJ288" s="79"/>
      <c r="GK288" s="79"/>
      <c r="GL288" s="79"/>
      <c r="GM288" s="79"/>
      <c r="GN288" s="79"/>
      <c r="GO288" s="79"/>
      <c r="GP288" s="79"/>
      <c r="GQ288" s="79"/>
      <c r="GR288" s="79"/>
      <c r="GS288" s="79"/>
      <c r="GT288" s="79"/>
      <c r="GU288" s="79"/>
      <c r="GV288" s="79"/>
      <c r="GW288" s="79"/>
      <c r="GX288" s="79"/>
      <c r="GY288" s="79"/>
      <c r="GZ288" s="79"/>
      <c r="HA288" s="79"/>
      <c r="HB288" s="79"/>
      <c r="HC288" s="79"/>
      <c r="HD288" s="79"/>
    </row>
    <row r="289" spans="1:212" ht="15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  <c r="BD289" s="58"/>
      <c r="BE289" s="58"/>
      <c r="BF289" s="58"/>
      <c r="BG289" s="58"/>
      <c r="BH289" s="58"/>
      <c r="BI289" s="58"/>
      <c r="BJ289" s="58"/>
      <c r="BK289" s="58"/>
      <c r="BL289" s="58"/>
      <c r="BM289" s="58"/>
      <c r="BN289" s="58"/>
      <c r="BO289" s="58"/>
      <c r="BP289" s="58"/>
      <c r="BQ289" s="58"/>
      <c r="BR289" s="58"/>
      <c r="BS289" s="58"/>
      <c r="BT289" s="58"/>
      <c r="BU289" s="58"/>
      <c r="BV289" s="58"/>
      <c r="BW289" s="58"/>
      <c r="BX289" s="58"/>
      <c r="BY289" s="58"/>
      <c r="BZ289" s="58"/>
      <c r="CA289" s="58"/>
      <c r="CB289" s="58"/>
      <c r="CC289" s="58"/>
      <c r="CD289" s="58"/>
      <c r="CE289" s="58"/>
      <c r="CF289" s="58"/>
      <c r="CG289" s="58"/>
      <c r="CH289" s="58"/>
      <c r="CI289" s="58"/>
      <c r="CJ289" s="58"/>
      <c r="CK289" s="58"/>
      <c r="CL289" s="58"/>
      <c r="CM289" s="58"/>
      <c r="CN289" s="58"/>
      <c r="CO289" s="58"/>
      <c r="CP289" s="58"/>
      <c r="CQ289" s="58"/>
      <c r="CR289" s="58"/>
      <c r="CS289" s="58"/>
      <c r="CT289" s="58"/>
      <c r="CU289" s="58"/>
      <c r="CV289" s="58"/>
      <c r="CW289" s="58"/>
      <c r="CX289" s="58"/>
      <c r="CY289" s="58"/>
      <c r="CZ289" s="58"/>
      <c r="DA289" s="58"/>
      <c r="DB289" s="58"/>
      <c r="DC289" s="58"/>
      <c r="DD289" s="58"/>
      <c r="DE289" s="58"/>
      <c r="DF289" s="58"/>
      <c r="DG289" s="58"/>
      <c r="DH289" s="58"/>
      <c r="DI289" s="58"/>
      <c r="DJ289" s="58"/>
      <c r="DK289" s="58"/>
      <c r="DL289" s="58"/>
      <c r="DM289" s="58"/>
      <c r="DN289" s="58"/>
      <c r="DO289" s="58"/>
      <c r="DP289" s="58"/>
      <c r="DQ289" s="58"/>
      <c r="DR289" s="58"/>
      <c r="DS289" s="58"/>
      <c r="FY289" s="80"/>
      <c r="FZ289" s="79"/>
      <c r="GA289" s="79"/>
      <c r="GB289" s="79"/>
      <c r="GC289" s="79"/>
      <c r="GD289" s="79"/>
      <c r="GE289" s="79"/>
      <c r="GF289" s="79"/>
      <c r="GG289" s="79"/>
      <c r="GH289" s="79"/>
      <c r="GI289" s="79"/>
      <c r="GJ289" s="79"/>
      <c r="GK289" s="79"/>
      <c r="GL289" s="79"/>
      <c r="GM289" s="79"/>
      <c r="GN289" s="79"/>
      <c r="GO289" s="79"/>
      <c r="GP289" s="79"/>
      <c r="GQ289" s="79"/>
      <c r="GR289" s="79"/>
      <c r="GS289" s="79"/>
      <c r="GT289" s="79"/>
      <c r="GU289" s="79"/>
      <c r="GV289" s="79"/>
      <c r="GW289" s="79"/>
      <c r="GX289" s="79"/>
      <c r="GY289" s="79"/>
      <c r="GZ289" s="79"/>
      <c r="HA289" s="79"/>
      <c r="HB289" s="79"/>
      <c r="HC289" s="79"/>
      <c r="HD289" s="79"/>
    </row>
    <row r="290" spans="1:212" ht="15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  <c r="BD290" s="58"/>
      <c r="BE290" s="58"/>
      <c r="BF290" s="58"/>
      <c r="BG290" s="58"/>
      <c r="BH290" s="58"/>
      <c r="BI290" s="58"/>
      <c r="BJ290" s="58"/>
      <c r="BK290" s="58"/>
      <c r="BL290" s="58"/>
      <c r="BM290" s="58"/>
      <c r="BN290" s="58"/>
      <c r="BO290" s="58"/>
      <c r="BP290" s="58"/>
      <c r="BQ290" s="58"/>
      <c r="BR290" s="58"/>
      <c r="BS290" s="58"/>
      <c r="BT290" s="58"/>
      <c r="BU290" s="58"/>
      <c r="BV290" s="58"/>
      <c r="BW290" s="58"/>
      <c r="BX290" s="58"/>
      <c r="BY290" s="58"/>
      <c r="BZ290" s="58"/>
      <c r="CA290" s="58"/>
      <c r="CB290" s="58"/>
      <c r="CC290" s="58"/>
      <c r="CD290" s="58"/>
      <c r="CE290" s="58"/>
      <c r="CF290" s="58"/>
      <c r="CG290" s="58"/>
      <c r="CH290" s="58"/>
      <c r="CI290" s="58"/>
      <c r="CJ290" s="58"/>
      <c r="CK290" s="58"/>
      <c r="CL290" s="58"/>
      <c r="CM290" s="58"/>
      <c r="CN290" s="58"/>
      <c r="CO290" s="58"/>
      <c r="CP290" s="58"/>
      <c r="CQ290" s="58"/>
      <c r="CR290" s="58"/>
      <c r="CS290" s="58"/>
      <c r="CT290" s="58"/>
      <c r="CU290" s="58"/>
      <c r="CV290" s="58"/>
      <c r="CW290" s="58"/>
      <c r="CX290" s="58"/>
      <c r="CY290" s="58"/>
      <c r="CZ290" s="58"/>
      <c r="DA290" s="58"/>
      <c r="DB290" s="58"/>
      <c r="DC290" s="58"/>
      <c r="DD290" s="58"/>
      <c r="DE290" s="58"/>
      <c r="DF290" s="58"/>
      <c r="DG290" s="58"/>
      <c r="DH290" s="58"/>
      <c r="DI290" s="58"/>
      <c r="DJ290" s="58"/>
      <c r="DK290" s="58"/>
      <c r="DL290" s="58"/>
      <c r="DM290" s="58"/>
      <c r="DN290" s="58"/>
      <c r="DO290" s="58"/>
      <c r="DP290" s="58"/>
      <c r="DQ290" s="58"/>
      <c r="DR290" s="58"/>
      <c r="DS290" s="58"/>
      <c r="FY290" s="80"/>
      <c r="FZ290" s="79"/>
      <c r="GA290" s="79"/>
      <c r="GB290" s="79"/>
      <c r="GC290" s="79"/>
      <c r="GD290" s="79"/>
      <c r="GE290" s="79"/>
      <c r="GF290" s="79"/>
      <c r="GG290" s="79"/>
      <c r="GH290" s="79"/>
      <c r="GI290" s="79"/>
      <c r="GJ290" s="79"/>
      <c r="GK290" s="79"/>
      <c r="GL290" s="79"/>
      <c r="GM290" s="79"/>
      <c r="GN290" s="79"/>
      <c r="GO290" s="79"/>
      <c r="GP290" s="79"/>
      <c r="GQ290" s="79"/>
      <c r="GR290" s="79"/>
      <c r="GS290" s="79"/>
      <c r="GT290" s="79"/>
      <c r="GU290" s="79"/>
      <c r="GV290" s="79"/>
      <c r="GW290" s="79"/>
      <c r="GX290" s="79"/>
      <c r="GY290" s="79"/>
      <c r="GZ290" s="79"/>
      <c r="HA290" s="79"/>
      <c r="HB290" s="79"/>
      <c r="HC290" s="79"/>
      <c r="HD290" s="79"/>
    </row>
    <row r="291" spans="1:212" ht="15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FY291" s="80"/>
      <c r="FZ291" s="79"/>
      <c r="GA291" s="79"/>
      <c r="GB291" s="79"/>
      <c r="GC291" s="79"/>
      <c r="GD291" s="79"/>
      <c r="GE291" s="79"/>
      <c r="GF291" s="79"/>
      <c r="GG291" s="79"/>
      <c r="GH291" s="79"/>
      <c r="GI291" s="79"/>
      <c r="GJ291" s="79"/>
      <c r="GK291" s="79"/>
      <c r="GL291" s="79"/>
      <c r="GM291" s="79"/>
      <c r="GN291" s="79"/>
      <c r="GO291" s="79"/>
      <c r="GP291" s="79"/>
      <c r="GQ291" s="79"/>
      <c r="GR291" s="79"/>
      <c r="GS291" s="79"/>
      <c r="GT291" s="79"/>
      <c r="GU291" s="79"/>
      <c r="GV291" s="79"/>
      <c r="GW291" s="79"/>
      <c r="GX291" s="79"/>
      <c r="GY291" s="79"/>
      <c r="GZ291" s="79"/>
      <c r="HA291" s="79"/>
      <c r="HB291" s="79"/>
      <c r="HC291" s="79"/>
      <c r="HD291" s="79"/>
    </row>
    <row r="292" spans="1:212" ht="15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FY292" s="80"/>
      <c r="FZ292" s="79"/>
      <c r="GA292" s="79"/>
      <c r="GB292" s="79"/>
      <c r="GC292" s="79"/>
      <c r="GD292" s="79"/>
      <c r="GE292" s="79"/>
      <c r="GF292" s="79"/>
      <c r="GG292" s="79"/>
      <c r="GH292" s="79"/>
      <c r="GI292" s="79"/>
      <c r="GJ292" s="79"/>
      <c r="GK292" s="79"/>
      <c r="GL292" s="79"/>
      <c r="GM292" s="79"/>
      <c r="GN292" s="79"/>
      <c r="GO292" s="79"/>
      <c r="GP292" s="79"/>
      <c r="GQ292" s="79"/>
      <c r="GR292" s="79"/>
      <c r="GS292" s="79"/>
      <c r="GT292" s="79"/>
      <c r="GU292" s="79"/>
      <c r="GV292" s="79"/>
      <c r="GW292" s="79"/>
      <c r="GX292" s="79"/>
      <c r="GY292" s="79"/>
      <c r="GZ292" s="79"/>
      <c r="HA292" s="79"/>
      <c r="HB292" s="79"/>
      <c r="HC292" s="79"/>
      <c r="HD292" s="79"/>
    </row>
    <row r="293" spans="1:212" ht="15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FY293" s="80"/>
      <c r="FZ293" s="79"/>
      <c r="GA293" s="79"/>
      <c r="GB293" s="79"/>
      <c r="GC293" s="79"/>
      <c r="GD293" s="79"/>
      <c r="GE293" s="79"/>
      <c r="GF293" s="79"/>
      <c r="GG293" s="79"/>
      <c r="GH293" s="79"/>
      <c r="GI293" s="79"/>
      <c r="GJ293" s="79"/>
      <c r="GK293" s="79"/>
      <c r="GL293" s="79"/>
      <c r="GM293" s="79"/>
      <c r="GN293" s="79"/>
      <c r="GO293" s="79"/>
      <c r="GP293" s="79"/>
      <c r="GQ293" s="79"/>
      <c r="GR293" s="79"/>
      <c r="GS293" s="79"/>
      <c r="GT293" s="79"/>
      <c r="GU293" s="79"/>
      <c r="GV293" s="79"/>
      <c r="GW293" s="79"/>
      <c r="GX293" s="79"/>
      <c r="GY293" s="79"/>
      <c r="GZ293" s="79"/>
      <c r="HA293" s="79"/>
      <c r="HB293" s="79"/>
      <c r="HC293" s="79"/>
      <c r="HD293" s="79"/>
    </row>
    <row r="294" spans="1:212" ht="15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FY294" s="80"/>
      <c r="FZ294" s="79"/>
      <c r="GA294" s="79"/>
      <c r="GB294" s="79"/>
      <c r="GC294" s="79"/>
      <c r="GD294" s="79"/>
      <c r="GE294" s="79"/>
      <c r="GF294" s="79"/>
      <c r="GG294" s="79"/>
      <c r="GH294" s="79"/>
      <c r="GI294" s="79"/>
      <c r="GJ294" s="79"/>
      <c r="GK294" s="79"/>
      <c r="GL294" s="79"/>
      <c r="GM294" s="79"/>
      <c r="GN294" s="79"/>
      <c r="GO294" s="79"/>
      <c r="GP294" s="79"/>
      <c r="GQ294" s="79"/>
      <c r="GR294" s="79"/>
      <c r="GS294" s="79"/>
      <c r="GT294" s="79"/>
      <c r="GU294" s="79"/>
      <c r="GV294" s="79"/>
      <c r="GW294" s="79"/>
      <c r="GX294" s="79"/>
      <c r="GY294" s="79"/>
      <c r="GZ294" s="79"/>
      <c r="HA294" s="79"/>
      <c r="HB294" s="79"/>
      <c r="HC294" s="79"/>
      <c r="HD294" s="79"/>
    </row>
    <row r="295" spans="1:212" ht="15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FY295" s="80"/>
      <c r="FZ295" s="79"/>
      <c r="GA295" s="79"/>
      <c r="GB295" s="79"/>
      <c r="GC295" s="79"/>
      <c r="GD295" s="79"/>
      <c r="GE295" s="79"/>
      <c r="GF295" s="79"/>
      <c r="GG295" s="79"/>
      <c r="GH295" s="79"/>
      <c r="GI295" s="79"/>
      <c r="GJ295" s="79"/>
      <c r="GK295" s="79"/>
      <c r="GL295" s="79"/>
      <c r="GM295" s="79"/>
      <c r="GN295" s="79"/>
      <c r="GO295" s="79"/>
      <c r="GP295" s="79"/>
      <c r="GQ295" s="79"/>
      <c r="GR295" s="79"/>
      <c r="GS295" s="79"/>
      <c r="GT295" s="79"/>
      <c r="GU295" s="79"/>
      <c r="GV295" s="79"/>
      <c r="GW295" s="79"/>
      <c r="GX295" s="79"/>
      <c r="GY295" s="79"/>
      <c r="GZ295" s="79"/>
      <c r="HA295" s="79"/>
      <c r="HB295" s="79"/>
      <c r="HC295" s="79"/>
      <c r="HD295" s="79"/>
    </row>
    <row r="296" spans="1:212" ht="15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  <c r="BD296" s="58"/>
      <c r="BE296" s="58"/>
      <c r="BF296" s="58"/>
      <c r="BG296" s="58"/>
      <c r="BH296" s="58"/>
      <c r="BI296" s="58"/>
      <c r="BJ296" s="58"/>
      <c r="BK296" s="58"/>
      <c r="BL296" s="58"/>
      <c r="BM296" s="58"/>
      <c r="BN296" s="58"/>
      <c r="BO296" s="58"/>
      <c r="BP296" s="58"/>
      <c r="BQ296" s="58"/>
      <c r="BR296" s="58"/>
      <c r="BS296" s="58"/>
      <c r="BT296" s="58"/>
      <c r="BU296" s="58"/>
      <c r="BV296" s="58"/>
      <c r="BW296" s="58"/>
      <c r="BX296" s="58"/>
      <c r="BY296" s="58"/>
      <c r="BZ296" s="58"/>
      <c r="CA296" s="58"/>
      <c r="CB296" s="58"/>
      <c r="CC296" s="58"/>
      <c r="CD296" s="58"/>
      <c r="CE296" s="58"/>
      <c r="CF296" s="58"/>
      <c r="CG296" s="58"/>
      <c r="CH296" s="58"/>
      <c r="CI296" s="58"/>
      <c r="CJ296" s="58"/>
      <c r="CK296" s="58"/>
      <c r="CL296" s="58"/>
      <c r="CM296" s="58"/>
      <c r="CN296" s="58"/>
      <c r="CO296" s="58"/>
      <c r="CP296" s="58"/>
      <c r="CQ296" s="58"/>
      <c r="CR296" s="58"/>
      <c r="CS296" s="58"/>
      <c r="CT296" s="58"/>
      <c r="CU296" s="58"/>
      <c r="CV296" s="58"/>
      <c r="CW296" s="58"/>
      <c r="CX296" s="58"/>
      <c r="CY296" s="58"/>
      <c r="CZ296" s="58"/>
      <c r="DA296" s="58"/>
      <c r="DB296" s="58"/>
      <c r="DC296" s="58"/>
      <c r="DD296" s="58"/>
      <c r="DE296" s="58"/>
      <c r="DF296" s="58"/>
      <c r="DG296" s="58"/>
      <c r="DH296" s="58"/>
      <c r="DI296" s="58"/>
      <c r="DJ296" s="58"/>
      <c r="DK296" s="58"/>
      <c r="DL296" s="58"/>
      <c r="DM296" s="58"/>
      <c r="DN296" s="58"/>
      <c r="DO296" s="58"/>
      <c r="DP296" s="58"/>
      <c r="DQ296" s="58"/>
      <c r="DR296" s="58"/>
      <c r="DS296" s="58"/>
      <c r="FY296" s="80"/>
      <c r="FZ296" s="79"/>
      <c r="GA296" s="79"/>
      <c r="GB296" s="79"/>
      <c r="GC296" s="79"/>
      <c r="GD296" s="79"/>
      <c r="GE296" s="79"/>
      <c r="GF296" s="79"/>
      <c r="GG296" s="79"/>
      <c r="GH296" s="79"/>
      <c r="GI296" s="79"/>
      <c r="GJ296" s="79"/>
      <c r="GK296" s="79"/>
      <c r="GL296" s="79"/>
      <c r="GM296" s="79"/>
      <c r="GN296" s="79"/>
      <c r="GO296" s="79"/>
      <c r="GP296" s="79"/>
      <c r="GQ296" s="79"/>
      <c r="GR296" s="79"/>
      <c r="GS296" s="79"/>
      <c r="GT296" s="79"/>
      <c r="GU296" s="79"/>
      <c r="GV296" s="79"/>
      <c r="GW296" s="79"/>
      <c r="GX296" s="79"/>
      <c r="GY296" s="79"/>
      <c r="GZ296" s="79"/>
      <c r="HA296" s="79"/>
      <c r="HB296" s="79"/>
      <c r="HC296" s="79"/>
      <c r="HD296" s="79"/>
    </row>
    <row r="297" spans="1:212" ht="1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58"/>
      <c r="BT297" s="58"/>
      <c r="BU297" s="58"/>
      <c r="BV297" s="58"/>
      <c r="BW297" s="58"/>
      <c r="BX297" s="58"/>
      <c r="BY297" s="58"/>
      <c r="BZ297" s="58"/>
      <c r="CA297" s="58"/>
      <c r="CB297" s="58"/>
      <c r="CC297" s="58"/>
      <c r="CD297" s="58"/>
      <c r="CE297" s="58"/>
      <c r="CF297" s="58"/>
      <c r="CG297" s="58"/>
      <c r="CH297" s="58"/>
      <c r="CI297" s="58"/>
      <c r="CJ297" s="58"/>
      <c r="CK297" s="58"/>
      <c r="CL297" s="58"/>
      <c r="CM297" s="58"/>
      <c r="CN297" s="58"/>
      <c r="CO297" s="58"/>
      <c r="CP297" s="58"/>
      <c r="CQ297" s="58"/>
      <c r="CR297" s="58"/>
      <c r="CS297" s="58"/>
      <c r="CT297" s="58"/>
      <c r="CU297" s="58"/>
      <c r="CV297" s="58"/>
      <c r="CW297" s="58"/>
      <c r="CX297" s="58"/>
      <c r="CY297" s="58"/>
      <c r="CZ297" s="58"/>
      <c r="DA297" s="58"/>
      <c r="DB297" s="58"/>
      <c r="DC297" s="58"/>
      <c r="DD297" s="58"/>
      <c r="DE297" s="58"/>
      <c r="DF297" s="58"/>
      <c r="DG297" s="58"/>
      <c r="DH297" s="58"/>
      <c r="DI297" s="58"/>
      <c r="DJ297" s="58"/>
      <c r="DK297" s="58"/>
      <c r="DL297" s="58"/>
      <c r="DM297" s="58"/>
      <c r="DN297" s="58"/>
      <c r="DO297" s="58"/>
      <c r="DP297" s="58"/>
      <c r="DQ297" s="58"/>
      <c r="DR297" s="58"/>
      <c r="DS297" s="58"/>
      <c r="FY297" s="80"/>
      <c r="FZ297" s="79"/>
      <c r="GA297" s="79"/>
      <c r="GB297" s="79"/>
      <c r="GC297" s="79"/>
      <c r="GD297" s="79"/>
      <c r="GE297" s="79"/>
      <c r="GF297" s="79"/>
      <c r="GG297" s="79"/>
      <c r="GH297" s="79"/>
      <c r="GI297" s="79"/>
      <c r="GJ297" s="79"/>
      <c r="GK297" s="79"/>
      <c r="GL297" s="79"/>
      <c r="GM297" s="79"/>
      <c r="GN297" s="79"/>
      <c r="GO297" s="79"/>
      <c r="GP297" s="79"/>
      <c r="GQ297" s="79"/>
      <c r="GR297" s="79"/>
      <c r="GS297" s="79"/>
      <c r="GT297" s="79"/>
      <c r="GU297" s="79"/>
      <c r="GV297" s="79"/>
      <c r="GW297" s="79"/>
      <c r="GX297" s="79"/>
      <c r="GY297" s="79"/>
      <c r="GZ297" s="79"/>
      <c r="HA297" s="79"/>
      <c r="HB297" s="79"/>
      <c r="HC297" s="79"/>
      <c r="HD297" s="79"/>
    </row>
    <row r="298" spans="1:212" ht="15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  <c r="BD298" s="58"/>
      <c r="BE298" s="58"/>
      <c r="BF298" s="58"/>
      <c r="BG298" s="58"/>
      <c r="BH298" s="58"/>
      <c r="BI298" s="58"/>
      <c r="BJ298" s="58"/>
      <c r="BK298" s="58"/>
      <c r="BL298" s="58"/>
      <c r="BM298" s="58"/>
      <c r="BN298" s="58"/>
      <c r="BO298" s="58"/>
      <c r="BP298" s="58"/>
      <c r="BQ298" s="58"/>
      <c r="BR298" s="58"/>
      <c r="BS298" s="58"/>
      <c r="BT298" s="58"/>
      <c r="BU298" s="58"/>
      <c r="BV298" s="58"/>
      <c r="BW298" s="58"/>
      <c r="BX298" s="58"/>
      <c r="BY298" s="58"/>
      <c r="BZ298" s="58"/>
      <c r="CA298" s="58"/>
      <c r="CB298" s="58"/>
      <c r="CC298" s="58"/>
      <c r="CD298" s="58"/>
      <c r="CE298" s="58"/>
      <c r="CF298" s="58"/>
      <c r="CG298" s="58"/>
      <c r="CH298" s="58"/>
      <c r="CI298" s="58"/>
      <c r="CJ298" s="58"/>
      <c r="CK298" s="58"/>
      <c r="CL298" s="58"/>
      <c r="CM298" s="58"/>
      <c r="CN298" s="58"/>
      <c r="CO298" s="58"/>
      <c r="CP298" s="58"/>
      <c r="CQ298" s="58"/>
      <c r="CR298" s="58"/>
      <c r="CS298" s="58"/>
      <c r="CT298" s="58"/>
      <c r="CU298" s="58"/>
      <c r="CV298" s="58"/>
      <c r="CW298" s="58"/>
      <c r="CX298" s="58"/>
      <c r="CY298" s="58"/>
      <c r="CZ298" s="58"/>
      <c r="DA298" s="58"/>
      <c r="DB298" s="58"/>
      <c r="DC298" s="58"/>
      <c r="DD298" s="58"/>
      <c r="DE298" s="58"/>
      <c r="DF298" s="58"/>
      <c r="DG298" s="58"/>
      <c r="DH298" s="58"/>
      <c r="DI298" s="58"/>
      <c r="DJ298" s="58"/>
      <c r="DK298" s="58"/>
      <c r="DL298" s="58"/>
      <c r="DM298" s="58"/>
      <c r="DN298" s="58"/>
      <c r="DO298" s="58"/>
      <c r="DP298" s="58"/>
      <c r="DQ298" s="58"/>
      <c r="DR298" s="58"/>
      <c r="DS298" s="58"/>
      <c r="FY298" s="80"/>
      <c r="FZ298" s="79"/>
      <c r="GA298" s="79"/>
      <c r="GB298" s="79"/>
      <c r="GC298" s="79"/>
      <c r="GD298" s="79"/>
      <c r="GE298" s="79"/>
      <c r="GF298" s="79"/>
      <c r="GG298" s="79"/>
      <c r="GH298" s="79"/>
      <c r="GI298" s="79"/>
      <c r="GJ298" s="79"/>
      <c r="GK298" s="79"/>
      <c r="GL298" s="79"/>
      <c r="GM298" s="79"/>
      <c r="GN298" s="79"/>
      <c r="GO298" s="79"/>
      <c r="GP298" s="79"/>
      <c r="GQ298" s="79"/>
      <c r="GR298" s="79"/>
      <c r="GS298" s="79"/>
      <c r="GT298" s="79"/>
      <c r="GU298" s="79"/>
      <c r="GV298" s="79"/>
      <c r="GW298" s="79"/>
      <c r="GX298" s="79"/>
      <c r="GY298" s="79"/>
      <c r="GZ298" s="79"/>
      <c r="HA298" s="79"/>
      <c r="HB298" s="79"/>
      <c r="HC298" s="79"/>
      <c r="HD298" s="79"/>
    </row>
    <row r="299" spans="1:212" ht="15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  <c r="BD299" s="58"/>
      <c r="BE299" s="58"/>
      <c r="BF299" s="58"/>
      <c r="BG299" s="58"/>
      <c r="BH299" s="58"/>
      <c r="BI299" s="58"/>
      <c r="BJ299" s="58"/>
      <c r="BK299" s="58"/>
      <c r="BL299" s="58"/>
      <c r="BM299" s="58"/>
      <c r="BN299" s="58"/>
      <c r="BO299" s="58"/>
      <c r="BP299" s="58"/>
      <c r="BQ299" s="58"/>
      <c r="BR299" s="58"/>
      <c r="BS299" s="58"/>
      <c r="BT299" s="58"/>
      <c r="BU299" s="58"/>
      <c r="BV299" s="58"/>
      <c r="BW299" s="58"/>
      <c r="BX299" s="58"/>
      <c r="BY299" s="58"/>
      <c r="BZ299" s="58"/>
      <c r="CA299" s="58"/>
      <c r="CB299" s="58"/>
      <c r="CC299" s="58"/>
      <c r="CD299" s="58"/>
      <c r="CE299" s="58"/>
      <c r="CF299" s="58"/>
      <c r="CG299" s="58"/>
      <c r="CH299" s="58"/>
      <c r="CI299" s="58"/>
      <c r="CJ299" s="58"/>
      <c r="CK299" s="58"/>
      <c r="CL299" s="58"/>
      <c r="CM299" s="58"/>
      <c r="CN299" s="58"/>
      <c r="CO299" s="58"/>
      <c r="CP299" s="58"/>
      <c r="CQ299" s="58"/>
      <c r="CR299" s="58"/>
      <c r="CS299" s="58"/>
      <c r="CT299" s="58"/>
      <c r="CU299" s="58"/>
      <c r="CV299" s="58"/>
      <c r="CW299" s="58"/>
      <c r="CX299" s="58"/>
      <c r="CY299" s="58"/>
      <c r="CZ299" s="58"/>
      <c r="DA299" s="58"/>
      <c r="DB299" s="58"/>
      <c r="DC299" s="58"/>
      <c r="DD299" s="58"/>
      <c r="DE299" s="58"/>
      <c r="DF299" s="58"/>
      <c r="DG299" s="58"/>
      <c r="DH299" s="58"/>
      <c r="DI299" s="58"/>
      <c r="DJ299" s="58"/>
      <c r="DK299" s="58"/>
      <c r="DL299" s="58"/>
      <c r="DM299" s="58"/>
      <c r="DN299" s="58"/>
      <c r="DO299" s="58"/>
      <c r="DP299" s="58"/>
      <c r="DQ299" s="58"/>
      <c r="DR299" s="58"/>
      <c r="DS299" s="58"/>
      <c r="FY299" s="80"/>
      <c r="FZ299" s="79"/>
      <c r="GA299" s="79"/>
      <c r="GB299" s="79"/>
      <c r="GC299" s="79"/>
      <c r="GD299" s="79"/>
      <c r="GE299" s="79"/>
      <c r="GF299" s="79"/>
      <c r="GG299" s="79"/>
      <c r="GH299" s="79"/>
      <c r="GI299" s="79"/>
      <c r="GJ299" s="79"/>
      <c r="GK299" s="79"/>
      <c r="GL299" s="79"/>
      <c r="GM299" s="79"/>
      <c r="GN299" s="79"/>
      <c r="GO299" s="79"/>
      <c r="GP299" s="79"/>
      <c r="GQ299" s="79"/>
      <c r="GR299" s="79"/>
      <c r="GS299" s="79"/>
      <c r="GT299" s="79"/>
      <c r="GU299" s="79"/>
      <c r="GV299" s="79"/>
      <c r="GW299" s="79"/>
      <c r="GX299" s="79"/>
      <c r="GY299" s="79"/>
      <c r="GZ299" s="79"/>
      <c r="HA299" s="79"/>
      <c r="HB299" s="79"/>
      <c r="HC299" s="79"/>
      <c r="HD299" s="79"/>
    </row>
    <row r="300" spans="1:212" ht="15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  <c r="BD300" s="58"/>
      <c r="BE300" s="58"/>
      <c r="BF300" s="58"/>
      <c r="BG300" s="58"/>
      <c r="BH300" s="58"/>
      <c r="BI300" s="58"/>
      <c r="BJ300" s="58"/>
      <c r="BK300" s="58"/>
      <c r="BL300" s="58"/>
      <c r="BM300" s="58"/>
      <c r="BN300" s="58"/>
      <c r="BO300" s="58"/>
      <c r="BP300" s="58"/>
      <c r="BQ300" s="58"/>
      <c r="BR300" s="58"/>
      <c r="BS300" s="58"/>
      <c r="BT300" s="58"/>
      <c r="BU300" s="58"/>
      <c r="BV300" s="58"/>
      <c r="BW300" s="58"/>
      <c r="BX300" s="58"/>
      <c r="BY300" s="58"/>
      <c r="BZ300" s="58"/>
      <c r="CA300" s="58"/>
      <c r="CB300" s="58"/>
      <c r="CC300" s="58"/>
      <c r="CD300" s="58"/>
      <c r="CE300" s="58"/>
      <c r="CF300" s="58"/>
      <c r="CG300" s="58"/>
      <c r="CH300" s="58"/>
      <c r="CI300" s="58"/>
      <c r="CJ300" s="58"/>
      <c r="CK300" s="58"/>
      <c r="CL300" s="58"/>
      <c r="CM300" s="58"/>
      <c r="CN300" s="58"/>
      <c r="CO300" s="58"/>
      <c r="CP300" s="58"/>
      <c r="CQ300" s="58"/>
      <c r="CR300" s="58"/>
      <c r="CS300" s="58"/>
      <c r="CT300" s="58"/>
      <c r="CU300" s="58"/>
      <c r="CV300" s="58"/>
      <c r="CW300" s="58"/>
      <c r="CX300" s="58"/>
      <c r="CY300" s="58"/>
      <c r="CZ300" s="58"/>
      <c r="DA300" s="58"/>
      <c r="DB300" s="58"/>
      <c r="DC300" s="58"/>
      <c r="DD300" s="58"/>
      <c r="DE300" s="58"/>
      <c r="DF300" s="58"/>
      <c r="DG300" s="58"/>
      <c r="DH300" s="58"/>
      <c r="DI300" s="58"/>
      <c r="DJ300" s="58"/>
      <c r="DK300" s="58"/>
      <c r="DL300" s="58"/>
      <c r="DM300" s="58"/>
      <c r="DN300" s="58"/>
      <c r="DO300" s="58"/>
      <c r="DP300" s="58"/>
      <c r="DQ300" s="58"/>
      <c r="DR300" s="58"/>
      <c r="DS300" s="58"/>
      <c r="FY300" s="80"/>
      <c r="FZ300" s="79"/>
      <c r="GA300" s="79"/>
      <c r="GB300" s="79"/>
      <c r="GC300" s="79"/>
      <c r="GD300" s="79"/>
      <c r="GE300" s="79"/>
      <c r="GF300" s="79"/>
      <c r="GG300" s="79"/>
      <c r="GH300" s="79"/>
      <c r="GI300" s="79"/>
      <c r="GJ300" s="79"/>
      <c r="GK300" s="79"/>
      <c r="GL300" s="79"/>
      <c r="GM300" s="79"/>
      <c r="GN300" s="79"/>
      <c r="GO300" s="79"/>
      <c r="GP300" s="79"/>
      <c r="GQ300" s="79"/>
      <c r="GR300" s="79"/>
      <c r="GS300" s="79"/>
      <c r="GT300" s="79"/>
      <c r="GU300" s="79"/>
      <c r="GV300" s="79"/>
      <c r="GW300" s="79"/>
      <c r="GX300" s="79"/>
      <c r="GY300" s="79"/>
      <c r="GZ300" s="79"/>
      <c r="HA300" s="79"/>
      <c r="HB300" s="79"/>
      <c r="HC300" s="79"/>
      <c r="HD300" s="79"/>
    </row>
    <row r="301" spans="1:212" ht="15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  <c r="BD301" s="58"/>
      <c r="BE301" s="58"/>
      <c r="BF301" s="58"/>
      <c r="BG301" s="58"/>
      <c r="BH301" s="58"/>
      <c r="BI301" s="58"/>
      <c r="BJ301" s="58"/>
      <c r="BK301" s="58"/>
      <c r="BL301" s="58"/>
      <c r="BM301" s="58"/>
      <c r="BN301" s="58"/>
      <c r="BO301" s="58"/>
      <c r="BP301" s="58"/>
      <c r="BQ301" s="58"/>
      <c r="BR301" s="58"/>
      <c r="BS301" s="58"/>
      <c r="BT301" s="58"/>
      <c r="BU301" s="58"/>
      <c r="BV301" s="58"/>
      <c r="BW301" s="58"/>
      <c r="BX301" s="58"/>
      <c r="BY301" s="58"/>
      <c r="BZ301" s="58"/>
      <c r="CA301" s="58"/>
      <c r="CB301" s="58"/>
      <c r="CC301" s="58"/>
      <c r="CD301" s="58"/>
      <c r="CE301" s="58"/>
      <c r="CF301" s="58"/>
      <c r="CG301" s="58"/>
      <c r="CH301" s="58"/>
      <c r="CI301" s="58"/>
      <c r="CJ301" s="58"/>
      <c r="CK301" s="58"/>
      <c r="CL301" s="58"/>
      <c r="CM301" s="58"/>
      <c r="CN301" s="58"/>
      <c r="CO301" s="58"/>
      <c r="CP301" s="58"/>
      <c r="CQ301" s="58"/>
      <c r="CR301" s="58"/>
      <c r="CS301" s="58"/>
      <c r="CT301" s="58"/>
      <c r="CU301" s="58"/>
      <c r="CV301" s="58"/>
      <c r="CW301" s="58"/>
      <c r="CX301" s="58"/>
      <c r="CY301" s="58"/>
      <c r="CZ301" s="58"/>
      <c r="DA301" s="58"/>
      <c r="DB301" s="58"/>
      <c r="DC301" s="58"/>
      <c r="DD301" s="58"/>
      <c r="DE301" s="58"/>
      <c r="DF301" s="58"/>
      <c r="DG301" s="58"/>
      <c r="DH301" s="58"/>
      <c r="DI301" s="58"/>
      <c r="DJ301" s="58"/>
      <c r="DK301" s="58"/>
      <c r="DL301" s="58"/>
      <c r="DM301" s="58"/>
      <c r="DN301" s="58"/>
      <c r="DO301" s="58"/>
      <c r="DP301" s="58"/>
      <c r="DQ301" s="58"/>
      <c r="DR301" s="58"/>
      <c r="DS301" s="58"/>
      <c r="FY301" s="80"/>
      <c r="FZ301" s="79"/>
      <c r="GA301" s="79"/>
      <c r="GB301" s="79"/>
      <c r="GC301" s="79"/>
      <c r="GD301" s="79"/>
      <c r="GE301" s="79"/>
      <c r="GF301" s="79"/>
      <c r="GG301" s="79"/>
      <c r="GH301" s="79"/>
      <c r="GI301" s="79"/>
      <c r="GJ301" s="79"/>
      <c r="GK301" s="79"/>
      <c r="GL301" s="79"/>
      <c r="GM301" s="79"/>
      <c r="GN301" s="79"/>
      <c r="GO301" s="79"/>
      <c r="GP301" s="79"/>
      <c r="GQ301" s="79"/>
      <c r="GR301" s="79"/>
      <c r="GS301" s="79"/>
      <c r="GT301" s="79"/>
      <c r="GU301" s="79"/>
      <c r="GV301" s="79"/>
      <c r="GW301" s="79"/>
      <c r="GX301" s="79"/>
      <c r="GY301" s="79"/>
      <c r="GZ301" s="79"/>
      <c r="HA301" s="79"/>
      <c r="HB301" s="79"/>
      <c r="HC301" s="79"/>
      <c r="HD301" s="79"/>
    </row>
    <row r="302" spans="1:212" ht="15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  <c r="BD302" s="58"/>
      <c r="BE302" s="58"/>
      <c r="BF302" s="58"/>
      <c r="BG302" s="58"/>
      <c r="BH302" s="58"/>
      <c r="BI302" s="58"/>
      <c r="BJ302" s="58"/>
      <c r="BK302" s="58"/>
      <c r="BL302" s="58"/>
      <c r="BM302" s="58"/>
      <c r="BN302" s="58"/>
      <c r="BO302" s="58"/>
      <c r="BP302" s="58"/>
      <c r="BQ302" s="58"/>
      <c r="BR302" s="58"/>
      <c r="BS302" s="58"/>
      <c r="BT302" s="58"/>
      <c r="BU302" s="58"/>
      <c r="BV302" s="58"/>
      <c r="BW302" s="58"/>
      <c r="BX302" s="58"/>
      <c r="BY302" s="58"/>
      <c r="BZ302" s="58"/>
      <c r="CA302" s="58"/>
      <c r="CB302" s="58"/>
      <c r="CC302" s="58"/>
      <c r="CD302" s="58"/>
      <c r="CE302" s="58"/>
      <c r="CF302" s="58"/>
      <c r="CG302" s="58"/>
      <c r="CH302" s="58"/>
      <c r="CI302" s="58"/>
      <c r="CJ302" s="58"/>
      <c r="CK302" s="58"/>
      <c r="CL302" s="58"/>
      <c r="CM302" s="58"/>
      <c r="CN302" s="58"/>
      <c r="CO302" s="58"/>
      <c r="CP302" s="58"/>
      <c r="CQ302" s="58"/>
      <c r="CR302" s="58"/>
      <c r="CS302" s="58"/>
      <c r="CT302" s="58"/>
      <c r="CU302" s="58"/>
      <c r="CV302" s="58"/>
      <c r="CW302" s="58"/>
      <c r="CX302" s="58"/>
      <c r="CY302" s="58"/>
      <c r="CZ302" s="58"/>
      <c r="DA302" s="58"/>
      <c r="DB302" s="58"/>
      <c r="DC302" s="58"/>
      <c r="DD302" s="58"/>
      <c r="DE302" s="58"/>
      <c r="DF302" s="58"/>
      <c r="DG302" s="58"/>
      <c r="DH302" s="58"/>
      <c r="DI302" s="58"/>
      <c r="DJ302" s="58"/>
      <c r="DK302" s="58"/>
      <c r="DL302" s="58"/>
      <c r="DM302" s="58"/>
      <c r="DN302" s="58"/>
      <c r="DO302" s="58"/>
      <c r="DP302" s="58"/>
      <c r="DQ302" s="58"/>
      <c r="DR302" s="58"/>
      <c r="DS302" s="58"/>
      <c r="FY302" s="80"/>
      <c r="FZ302" s="79"/>
      <c r="GA302" s="79"/>
      <c r="GB302" s="79"/>
      <c r="GC302" s="79"/>
      <c r="GD302" s="79"/>
      <c r="GE302" s="79"/>
      <c r="GF302" s="79"/>
      <c r="GG302" s="79"/>
      <c r="GH302" s="79"/>
      <c r="GI302" s="79"/>
      <c r="GJ302" s="79"/>
      <c r="GK302" s="79"/>
      <c r="GL302" s="79"/>
      <c r="GM302" s="79"/>
      <c r="GN302" s="79"/>
      <c r="GO302" s="79"/>
      <c r="GP302" s="79"/>
      <c r="GQ302" s="79"/>
      <c r="GR302" s="79"/>
      <c r="GS302" s="79"/>
      <c r="GT302" s="79"/>
      <c r="GU302" s="79"/>
      <c r="GV302" s="79"/>
      <c r="GW302" s="79"/>
      <c r="GX302" s="79"/>
      <c r="GY302" s="79"/>
      <c r="GZ302" s="79"/>
      <c r="HA302" s="79"/>
      <c r="HB302" s="79"/>
      <c r="HC302" s="79"/>
      <c r="HD302" s="79"/>
    </row>
    <row r="303" spans="1:212" ht="15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8"/>
      <c r="BE303" s="58"/>
      <c r="BF303" s="58"/>
      <c r="BG303" s="58"/>
      <c r="BH303" s="58"/>
      <c r="BI303" s="58"/>
      <c r="BJ303" s="58"/>
      <c r="BK303" s="58"/>
      <c r="BL303" s="58"/>
      <c r="BM303" s="58"/>
      <c r="BN303" s="58"/>
      <c r="BO303" s="58"/>
      <c r="BP303" s="58"/>
      <c r="BQ303" s="58"/>
      <c r="BR303" s="58"/>
      <c r="BS303" s="58"/>
      <c r="BT303" s="58"/>
      <c r="BU303" s="58"/>
      <c r="BV303" s="58"/>
      <c r="BW303" s="58"/>
      <c r="BX303" s="58"/>
      <c r="BY303" s="58"/>
      <c r="BZ303" s="58"/>
      <c r="CA303" s="58"/>
      <c r="CB303" s="58"/>
      <c r="CC303" s="58"/>
      <c r="CD303" s="58"/>
      <c r="CE303" s="58"/>
      <c r="CF303" s="58"/>
      <c r="CG303" s="58"/>
      <c r="CH303" s="58"/>
      <c r="CI303" s="58"/>
      <c r="CJ303" s="58"/>
      <c r="CK303" s="58"/>
      <c r="CL303" s="58"/>
      <c r="CM303" s="58"/>
      <c r="CN303" s="58"/>
      <c r="CO303" s="58"/>
      <c r="CP303" s="58"/>
      <c r="CQ303" s="58"/>
      <c r="CR303" s="58"/>
      <c r="CS303" s="58"/>
      <c r="CT303" s="58"/>
      <c r="CU303" s="58"/>
      <c r="CV303" s="58"/>
      <c r="CW303" s="58"/>
      <c r="CX303" s="58"/>
      <c r="CY303" s="58"/>
      <c r="CZ303" s="58"/>
      <c r="DA303" s="58"/>
      <c r="DB303" s="58"/>
      <c r="DC303" s="58"/>
      <c r="DD303" s="58"/>
      <c r="DE303" s="58"/>
      <c r="DF303" s="58"/>
      <c r="DG303" s="58"/>
      <c r="DH303" s="58"/>
      <c r="DI303" s="58"/>
      <c r="DJ303" s="58"/>
      <c r="DK303" s="58"/>
      <c r="DL303" s="58"/>
      <c r="DM303" s="58"/>
      <c r="DN303" s="58"/>
      <c r="DO303" s="58"/>
      <c r="DP303" s="58"/>
      <c r="DQ303" s="58"/>
      <c r="DR303" s="58"/>
      <c r="DS303" s="58"/>
      <c r="FY303" s="80"/>
      <c r="FZ303" s="79"/>
      <c r="GA303" s="79"/>
      <c r="GB303" s="79"/>
      <c r="GC303" s="79"/>
      <c r="GD303" s="79"/>
      <c r="GE303" s="79"/>
      <c r="GF303" s="79"/>
      <c r="GG303" s="79"/>
      <c r="GH303" s="79"/>
      <c r="GI303" s="79"/>
      <c r="GJ303" s="79"/>
      <c r="GK303" s="79"/>
      <c r="GL303" s="79"/>
      <c r="GM303" s="79"/>
      <c r="GN303" s="79"/>
      <c r="GO303" s="79"/>
      <c r="GP303" s="79"/>
      <c r="GQ303" s="79"/>
      <c r="GR303" s="79"/>
      <c r="GS303" s="79"/>
      <c r="GT303" s="79"/>
      <c r="GU303" s="79"/>
      <c r="GV303" s="79"/>
      <c r="GW303" s="79"/>
      <c r="GX303" s="79"/>
      <c r="GY303" s="79"/>
      <c r="GZ303" s="79"/>
      <c r="HA303" s="79"/>
      <c r="HB303" s="79"/>
      <c r="HC303" s="79"/>
      <c r="HD303" s="79"/>
    </row>
    <row r="304" spans="1:212" ht="1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  <c r="BD304" s="58"/>
      <c r="BE304" s="58"/>
      <c r="BF304" s="58"/>
      <c r="BG304" s="58"/>
      <c r="BH304" s="58"/>
      <c r="BI304" s="58"/>
      <c r="BJ304" s="58"/>
      <c r="BK304" s="58"/>
      <c r="BL304" s="58"/>
      <c r="BM304" s="58"/>
      <c r="BN304" s="58"/>
      <c r="BO304" s="58"/>
      <c r="BP304" s="58"/>
      <c r="BQ304" s="58"/>
      <c r="BR304" s="58"/>
      <c r="BS304" s="58"/>
      <c r="BT304" s="58"/>
      <c r="BU304" s="58"/>
      <c r="BV304" s="58"/>
      <c r="BW304" s="58"/>
      <c r="BX304" s="58"/>
      <c r="BY304" s="58"/>
      <c r="BZ304" s="58"/>
      <c r="CA304" s="58"/>
      <c r="CB304" s="58"/>
      <c r="CC304" s="58"/>
      <c r="CD304" s="58"/>
      <c r="CE304" s="58"/>
      <c r="CF304" s="58"/>
      <c r="CG304" s="58"/>
      <c r="CH304" s="58"/>
      <c r="CI304" s="58"/>
      <c r="CJ304" s="58"/>
      <c r="CK304" s="58"/>
      <c r="CL304" s="58"/>
      <c r="CM304" s="58"/>
      <c r="CN304" s="58"/>
      <c r="CO304" s="58"/>
      <c r="CP304" s="58"/>
      <c r="CQ304" s="58"/>
      <c r="CR304" s="58"/>
      <c r="CS304" s="58"/>
      <c r="CT304" s="58"/>
      <c r="CU304" s="58"/>
      <c r="CV304" s="58"/>
      <c r="CW304" s="58"/>
      <c r="CX304" s="58"/>
      <c r="CY304" s="58"/>
      <c r="CZ304" s="58"/>
      <c r="DA304" s="58"/>
      <c r="DB304" s="58"/>
      <c r="DC304" s="58"/>
      <c r="DD304" s="58"/>
      <c r="DE304" s="58"/>
      <c r="DF304" s="58"/>
      <c r="DG304" s="58"/>
      <c r="DH304" s="58"/>
      <c r="DI304" s="58"/>
      <c r="DJ304" s="58"/>
      <c r="DK304" s="58"/>
      <c r="DL304" s="58"/>
      <c r="DM304" s="58"/>
      <c r="DN304" s="58"/>
      <c r="DO304" s="58"/>
      <c r="DP304" s="58"/>
      <c r="DQ304" s="58"/>
      <c r="DR304" s="58"/>
      <c r="DS304" s="58"/>
      <c r="FY304" s="80"/>
      <c r="FZ304" s="79"/>
      <c r="GA304" s="79"/>
      <c r="GB304" s="79"/>
      <c r="GC304" s="79"/>
      <c r="GD304" s="79"/>
      <c r="GE304" s="79"/>
      <c r="GF304" s="79"/>
      <c r="GG304" s="79"/>
      <c r="GH304" s="79"/>
      <c r="GI304" s="79"/>
      <c r="GJ304" s="79"/>
      <c r="GK304" s="79"/>
      <c r="GL304" s="79"/>
      <c r="GM304" s="79"/>
      <c r="GN304" s="79"/>
      <c r="GO304" s="79"/>
      <c r="GP304" s="79"/>
      <c r="GQ304" s="79"/>
      <c r="GR304" s="79"/>
      <c r="GS304" s="79"/>
      <c r="GT304" s="79"/>
      <c r="GU304" s="79"/>
      <c r="GV304" s="79"/>
      <c r="GW304" s="79"/>
      <c r="GX304" s="79"/>
      <c r="GY304" s="79"/>
      <c r="GZ304" s="79"/>
      <c r="HA304" s="79"/>
      <c r="HB304" s="79"/>
      <c r="HC304" s="79"/>
      <c r="HD304" s="79"/>
    </row>
    <row r="305" spans="1:212" ht="15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  <c r="BD305" s="58"/>
      <c r="BE305" s="58"/>
      <c r="BF305" s="58"/>
      <c r="BG305" s="58"/>
      <c r="BH305" s="58"/>
      <c r="BI305" s="58"/>
      <c r="BJ305" s="58"/>
      <c r="BK305" s="58"/>
      <c r="BL305" s="58"/>
      <c r="BM305" s="58"/>
      <c r="BN305" s="58"/>
      <c r="BO305" s="58"/>
      <c r="BP305" s="58"/>
      <c r="BQ305" s="58"/>
      <c r="BR305" s="58"/>
      <c r="BS305" s="58"/>
      <c r="BT305" s="58"/>
      <c r="BU305" s="58"/>
      <c r="BV305" s="58"/>
      <c r="BW305" s="58"/>
      <c r="BX305" s="58"/>
      <c r="BY305" s="58"/>
      <c r="BZ305" s="58"/>
      <c r="CA305" s="58"/>
      <c r="CB305" s="58"/>
      <c r="CC305" s="58"/>
      <c r="CD305" s="58"/>
      <c r="CE305" s="58"/>
      <c r="CF305" s="58"/>
      <c r="CG305" s="58"/>
      <c r="CH305" s="58"/>
      <c r="CI305" s="58"/>
      <c r="CJ305" s="58"/>
      <c r="CK305" s="58"/>
      <c r="CL305" s="58"/>
      <c r="CM305" s="58"/>
      <c r="CN305" s="58"/>
      <c r="CO305" s="58"/>
      <c r="CP305" s="58"/>
      <c r="CQ305" s="58"/>
      <c r="CR305" s="58"/>
      <c r="CS305" s="58"/>
      <c r="CT305" s="58"/>
      <c r="CU305" s="58"/>
      <c r="CV305" s="58"/>
      <c r="CW305" s="58"/>
      <c r="CX305" s="58"/>
      <c r="CY305" s="58"/>
      <c r="CZ305" s="58"/>
      <c r="DA305" s="58"/>
      <c r="DB305" s="58"/>
      <c r="DC305" s="58"/>
      <c r="DD305" s="58"/>
      <c r="DE305" s="58"/>
      <c r="DF305" s="58"/>
      <c r="DG305" s="58"/>
      <c r="DH305" s="58"/>
      <c r="DI305" s="58"/>
      <c r="DJ305" s="58"/>
      <c r="DK305" s="58"/>
      <c r="DL305" s="58"/>
      <c r="DM305" s="58"/>
      <c r="DN305" s="58"/>
      <c r="DO305" s="58"/>
      <c r="DP305" s="58"/>
      <c r="DQ305" s="58"/>
      <c r="DR305" s="58"/>
      <c r="DS305" s="58"/>
      <c r="FY305" s="80"/>
      <c r="FZ305" s="79"/>
      <c r="GA305" s="79"/>
      <c r="GB305" s="79"/>
      <c r="GC305" s="79"/>
      <c r="GD305" s="79"/>
      <c r="GE305" s="79"/>
      <c r="GF305" s="79"/>
      <c r="GG305" s="79"/>
      <c r="GH305" s="79"/>
      <c r="GI305" s="79"/>
      <c r="GJ305" s="79"/>
      <c r="GK305" s="79"/>
      <c r="GL305" s="79"/>
      <c r="GM305" s="79"/>
      <c r="GN305" s="79"/>
      <c r="GO305" s="79"/>
      <c r="GP305" s="79"/>
      <c r="GQ305" s="79"/>
      <c r="GR305" s="79"/>
      <c r="GS305" s="79"/>
      <c r="GT305" s="79"/>
      <c r="GU305" s="79"/>
      <c r="GV305" s="79"/>
      <c r="GW305" s="79"/>
      <c r="GX305" s="79"/>
      <c r="GY305" s="79"/>
      <c r="GZ305" s="79"/>
      <c r="HA305" s="79"/>
      <c r="HB305" s="79"/>
      <c r="HC305" s="79"/>
      <c r="HD305" s="79"/>
    </row>
    <row r="306" spans="1:212" ht="15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  <c r="BD306" s="58"/>
      <c r="BE306" s="58"/>
      <c r="BF306" s="58"/>
      <c r="BG306" s="58"/>
      <c r="BH306" s="58"/>
      <c r="BI306" s="58"/>
      <c r="BJ306" s="58"/>
      <c r="BK306" s="58"/>
      <c r="BL306" s="58"/>
      <c r="BM306" s="58"/>
      <c r="BN306" s="58"/>
      <c r="BO306" s="58"/>
      <c r="BP306" s="58"/>
      <c r="BQ306" s="58"/>
      <c r="BR306" s="58"/>
      <c r="BS306" s="58"/>
      <c r="BT306" s="58"/>
      <c r="BU306" s="58"/>
      <c r="BV306" s="58"/>
      <c r="BW306" s="58"/>
      <c r="BX306" s="58"/>
      <c r="BY306" s="58"/>
      <c r="BZ306" s="58"/>
      <c r="CA306" s="58"/>
      <c r="CB306" s="58"/>
      <c r="CC306" s="58"/>
      <c r="CD306" s="58"/>
      <c r="CE306" s="58"/>
      <c r="CF306" s="58"/>
      <c r="CG306" s="58"/>
      <c r="CH306" s="58"/>
      <c r="CI306" s="58"/>
      <c r="CJ306" s="58"/>
      <c r="CK306" s="58"/>
      <c r="CL306" s="58"/>
      <c r="CM306" s="58"/>
      <c r="CN306" s="58"/>
      <c r="CO306" s="58"/>
      <c r="CP306" s="58"/>
      <c r="CQ306" s="58"/>
      <c r="CR306" s="58"/>
      <c r="CS306" s="58"/>
      <c r="CT306" s="58"/>
      <c r="CU306" s="58"/>
      <c r="CV306" s="58"/>
      <c r="CW306" s="58"/>
      <c r="CX306" s="58"/>
      <c r="CY306" s="58"/>
      <c r="CZ306" s="58"/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  <c r="FY306" s="80"/>
      <c r="FZ306" s="79"/>
      <c r="GA306" s="79"/>
      <c r="GB306" s="79"/>
      <c r="GC306" s="79"/>
      <c r="GD306" s="79"/>
      <c r="GE306" s="79"/>
      <c r="GF306" s="79"/>
      <c r="GG306" s="79"/>
      <c r="GH306" s="79"/>
      <c r="GI306" s="79"/>
      <c r="GJ306" s="79"/>
      <c r="GK306" s="79"/>
      <c r="GL306" s="79"/>
      <c r="GM306" s="79"/>
      <c r="GN306" s="79"/>
      <c r="GO306" s="79"/>
      <c r="GP306" s="79"/>
      <c r="GQ306" s="79"/>
      <c r="GR306" s="79"/>
      <c r="GS306" s="79"/>
      <c r="GT306" s="79"/>
      <c r="GU306" s="79"/>
      <c r="GV306" s="79"/>
      <c r="GW306" s="79"/>
      <c r="GX306" s="79"/>
      <c r="GY306" s="79"/>
      <c r="GZ306" s="79"/>
      <c r="HA306" s="79"/>
      <c r="HB306" s="79"/>
      <c r="HC306" s="79"/>
      <c r="HD306" s="79"/>
    </row>
    <row r="307" spans="1:212" ht="15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  <c r="BD307" s="58"/>
      <c r="BE307" s="58"/>
      <c r="BF307" s="58"/>
      <c r="BG307" s="58"/>
      <c r="BH307" s="58"/>
      <c r="BI307" s="58"/>
      <c r="BJ307" s="58"/>
      <c r="BK307" s="58"/>
      <c r="BL307" s="58"/>
      <c r="BM307" s="58"/>
      <c r="BN307" s="58"/>
      <c r="BO307" s="58"/>
      <c r="BP307" s="58"/>
      <c r="BQ307" s="58"/>
      <c r="BR307" s="58"/>
      <c r="BS307" s="58"/>
      <c r="BT307" s="58"/>
      <c r="BU307" s="58"/>
      <c r="BV307" s="58"/>
      <c r="BW307" s="58"/>
      <c r="BX307" s="58"/>
      <c r="BY307" s="58"/>
      <c r="BZ307" s="58"/>
      <c r="CA307" s="58"/>
      <c r="CB307" s="58"/>
      <c r="CC307" s="58"/>
      <c r="CD307" s="58"/>
      <c r="CE307" s="58"/>
      <c r="CF307" s="58"/>
      <c r="CG307" s="58"/>
      <c r="CH307" s="58"/>
      <c r="CI307" s="58"/>
      <c r="CJ307" s="58"/>
      <c r="CK307" s="58"/>
      <c r="CL307" s="58"/>
      <c r="CM307" s="58"/>
      <c r="CN307" s="58"/>
      <c r="CO307" s="58"/>
      <c r="CP307" s="58"/>
      <c r="CQ307" s="58"/>
      <c r="CR307" s="58"/>
      <c r="CS307" s="58"/>
      <c r="CT307" s="58"/>
      <c r="CU307" s="58"/>
      <c r="CV307" s="58"/>
      <c r="CW307" s="58"/>
      <c r="CX307" s="58"/>
      <c r="CY307" s="58"/>
      <c r="CZ307" s="58"/>
      <c r="DA307" s="58"/>
      <c r="DB307" s="58"/>
      <c r="DC307" s="58"/>
      <c r="DD307" s="58"/>
      <c r="DE307" s="58"/>
      <c r="DF307" s="58"/>
      <c r="DG307" s="58"/>
      <c r="DH307" s="58"/>
      <c r="DI307" s="58"/>
      <c r="DJ307" s="58"/>
      <c r="DK307" s="58"/>
      <c r="DL307" s="58"/>
      <c r="DM307" s="58"/>
      <c r="DN307" s="58"/>
      <c r="DO307" s="58"/>
      <c r="DP307" s="58"/>
      <c r="DQ307" s="58"/>
      <c r="DR307" s="58"/>
      <c r="DS307" s="58"/>
      <c r="FY307" s="80"/>
      <c r="FZ307" s="79"/>
      <c r="GA307" s="79"/>
      <c r="GB307" s="79"/>
      <c r="GC307" s="79"/>
      <c r="GD307" s="79"/>
      <c r="GE307" s="79"/>
      <c r="GF307" s="79"/>
      <c r="GG307" s="79"/>
      <c r="GH307" s="79"/>
      <c r="GI307" s="79"/>
      <c r="GJ307" s="79"/>
      <c r="GK307" s="79"/>
      <c r="GL307" s="79"/>
      <c r="GM307" s="79"/>
      <c r="GN307" s="79"/>
      <c r="GO307" s="79"/>
      <c r="GP307" s="79"/>
      <c r="GQ307" s="79"/>
      <c r="GR307" s="79"/>
      <c r="GS307" s="79"/>
      <c r="GT307" s="79"/>
      <c r="GU307" s="79"/>
      <c r="GV307" s="79"/>
      <c r="GW307" s="79"/>
      <c r="GX307" s="79"/>
      <c r="GY307" s="79"/>
      <c r="GZ307" s="79"/>
      <c r="HA307" s="79"/>
      <c r="HB307" s="79"/>
      <c r="HC307" s="79"/>
      <c r="HD307" s="79"/>
    </row>
    <row r="308" spans="1:212" ht="15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  <c r="BD308" s="58"/>
      <c r="BE308" s="58"/>
      <c r="BF308" s="58"/>
      <c r="BG308" s="58"/>
      <c r="BH308" s="58"/>
      <c r="BI308" s="58"/>
      <c r="BJ308" s="58"/>
      <c r="BK308" s="58"/>
      <c r="BL308" s="58"/>
      <c r="BM308" s="58"/>
      <c r="BN308" s="58"/>
      <c r="BO308" s="58"/>
      <c r="BP308" s="58"/>
      <c r="BQ308" s="58"/>
      <c r="BR308" s="58"/>
      <c r="BS308" s="58"/>
      <c r="BT308" s="58"/>
      <c r="BU308" s="58"/>
      <c r="BV308" s="58"/>
      <c r="BW308" s="58"/>
      <c r="BX308" s="58"/>
      <c r="BY308" s="58"/>
      <c r="BZ308" s="58"/>
      <c r="CA308" s="58"/>
      <c r="CB308" s="58"/>
      <c r="CC308" s="58"/>
      <c r="CD308" s="58"/>
      <c r="CE308" s="58"/>
      <c r="CF308" s="58"/>
      <c r="CG308" s="58"/>
      <c r="CH308" s="58"/>
      <c r="CI308" s="58"/>
      <c r="CJ308" s="58"/>
      <c r="CK308" s="58"/>
      <c r="CL308" s="58"/>
      <c r="CM308" s="58"/>
      <c r="CN308" s="58"/>
      <c r="CO308" s="58"/>
      <c r="CP308" s="58"/>
      <c r="CQ308" s="58"/>
      <c r="CR308" s="58"/>
      <c r="CS308" s="58"/>
      <c r="CT308" s="58"/>
      <c r="CU308" s="58"/>
      <c r="CV308" s="58"/>
      <c r="CW308" s="58"/>
      <c r="CX308" s="58"/>
      <c r="CY308" s="58"/>
      <c r="CZ308" s="58"/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  <c r="FY308" s="80"/>
      <c r="FZ308" s="79"/>
      <c r="GA308" s="79"/>
      <c r="GB308" s="79"/>
      <c r="GC308" s="79"/>
      <c r="GD308" s="79"/>
      <c r="GE308" s="79"/>
      <c r="GF308" s="79"/>
      <c r="GG308" s="79"/>
      <c r="GH308" s="79"/>
      <c r="GI308" s="79"/>
      <c r="GJ308" s="79"/>
      <c r="GK308" s="79"/>
      <c r="GL308" s="79"/>
      <c r="GM308" s="79"/>
      <c r="GN308" s="79"/>
      <c r="GO308" s="79"/>
      <c r="GP308" s="79"/>
      <c r="GQ308" s="79"/>
      <c r="GR308" s="79"/>
      <c r="GS308" s="79"/>
      <c r="GT308" s="79"/>
      <c r="GU308" s="79"/>
      <c r="GV308" s="79"/>
      <c r="GW308" s="79"/>
      <c r="GX308" s="79"/>
      <c r="GY308" s="79"/>
      <c r="GZ308" s="79"/>
      <c r="HA308" s="79"/>
      <c r="HB308" s="79"/>
      <c r="HC308" s="79"/>
      <c r="HD308" s="79"/>
    </row>
    <row r="309" spans="1:212" ht="15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  <c r="BD309" s="58"/>
      <c r="BE309" s="58"/>
      <c r="BF309" s="58"/>
      <c r="BG309" s="58"/>
      <c r="BH309" s="58"/>
      <c r="BI309" s="58"/>
      <c r="BJ309" s="58"/>
      <c r="BK309" s="58"/>
      <c r="BL309" s="58"/>
      <c r="BM309" s="58"/>
      <c r="BN309" s="58"/>
      <c r="BO309" s="58"/>
      <c r="BP309" s="58"/>
      <c r="BQ309" s="58"/>
      <c r="BR309" s="58"/>
      <c r="BS309" s="58"/>
      <c r="BT309" s="58"/>
      <c r="BU309" s="58"/>
      <c r="BV309" s="58"/>
      <c r="BW309" s="58"/>
      <c r="BX309" s="58"/>
      <c r="BY309" s="58"/>
      <c r="BZ309" s="58"/>
      <c r="CA309" s="58"/>
      <c r="CB309" s="58"/>
      <c r="CC309" s="58"/>
      <c r="CD309" s="58"/>
      <c r="CE309" s="58"/>
      <c r="CF309" s="58"/>
      <c r="CG309" s="58"/>
      <c r="CH309" s="58"/>
      <c r="CI309" s="58"/>
      <c r="CJ309" s="58"/>
      <c r="CK309" s="58"/>
      <c r="CL309" s="58"/>
      <c r="CM309" s="58"/>
      <c r="CN309" s="58"/>
      <c r="CO309" s="58"/>
      <c r="CP309" s="58"/>
      <c r="CQ309" s="58"/>
      <c r="CR309" s="58"/>
      <c r="CS309" s="58"/>
      <c r="CT309" s="58"/>
      <c r="CU309" s="58"/>
      <c r="CV309" s="58"/>
      <c r="CW309" s="58"/>
      <c r="CX309" s="58"/>
      <c r="CY309" s="58"/>
      <c r="CZ309" s="58"/>
      <c r="DA309" s="58"/>
      <c r="DB309" s="58"/>
      <c r="DC309" s="58"/>
      <c r="DD309" s="58"/>
      <c r="DE309" s="58"/>
      <c r="DF309" s="58"/>
      <c r="DG309" s="58"/>
      <c r="DH309" s="58"/>
      <c r="DI309" s="58"/>
      <c r="DJ309" s="58"/>
      <c r="DK309" s="58"/>
      <c r="DL309" s="58"/>
      <c r="DM309" s="58"/>
      <c r="DN309" s="58"/>
      <c r="DO309" s="58"/>
      <c r="DP309" s="58"/>
      <c r="DQ309" s="58"/>
      <c r="DR309" s="58"/>
      <c r="DS309" s="58"/>
      <c r="FY309" s="80"/>
      <c r="FZ309" s="79"/>
      <c r="GA309" s="79"/>
      <c r="GB309" s="79"/>
      <c r="GC309" s="79"/>
      <c r="GD309" s="79"/>
      <c r="GE309" s="79"/>
      <c r="GF309" s="79"/>
      <c r="GG309" s="79"/>
      <c r="GH309" s="79"/>
      <c r="GI309" s="79"/>
      <c r="GJ309" s="79"/>
      <c r="GK309" s="79"/>
      <c r="GL309" s="79"/>
      <c r="GM309" s="79"/>
      <c r="GN309" s="79"/>
      <c r="GO309" s="79"/>
      <c r="GP309" s="79"/>
      <c r="GQ309" s="79"/>
      <c r="GR309" s="79"/>
      <c r="GS309" s="79"/>
      <c r="GT309" s="79"/>
      <c r="GU309" s="79"/>
      <c r="GV309" s="79"/>
      <c r="GW309" s="79"/>
      <c r="GX309" s="79"/>
      <c r="GY309" s="79"/>
      <c r="GZ309" s="79"/>
      <c r="HA309" s="79"/>
      <c r="HB309" s="79"/>
      <c r="HC309" s="79"/>
      <c r="HD309" s="79"/>
    </row>
    <row r="310" spans="1:212" ht="15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  <c r="BD310" s="58"/>
      <c r="BE310" s="58"/>
      <c r="BF310" s="58"/>
      <c r="BG310" s="58"/>
      <c r="BH310" s="58"/>
      <c r="BI310" s="58"/>
      <c r="BJ310" s="58"/>
      <c r="BK310" s="58"/>
      <c r="BL310" s="58"/>
      <c r="BM310" s="58"/>
      <c r="BN310" s="58"/>
      <c r="BO310" s="58"/>
      <c r="BP310" s="58"/>
      <c r="BQ310" s="58"/>
      <c r="BR310" s="58"/>
      <c r="BS310" s="58"/>
      <c r="BT310" s="58"/>
      <c r="BU310" s="58"/>
      <c r="BV310" s="58"/>
      <c r="BW310" s="58"/>
      <c r="BX310" s="58"/>
      <c r="BY310" s="58"/>
      <c r="BZ310" s="58"/>
      <c r="CA310" s="58"/>
      <c r="CB310" s="58"/>
      <c r="CC310" s="58"/>
      <c r="CD310" s="58"/>
      <c r="CE310" s="58"/>
      <c r="CF310" s="58"/>
      <c r="CG310" s="58"/>
      <c r="CH310" s="58"/>
      <c r="CI310" s="58"/>
      <c r="CJ310" s="58"/>
      <c r="CK310" s="58"/>
      <c r="CL310" s="58"/>
      <c r="CM310" s="58"/>
      <c r="CN310" s="58"/>
      <c r="CO310" s="58"/>
      <c r="CP310" s="58"/>
      <c r="CQ310" s="58"/>
      <c r="CR310" s="58"/>
      <c r="CS310" s="58"/>
      <c r="CT310" s="58"/>
      <c r="CU310" s="58"/>
      <c r="CV310" s="58"/>
      <c r="CW310" s="58"/>
      <c r="CX310" s="58"/>
      <c r="CY310" s="58"/>
      <c r="CZ310" s="58"/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  <c r="FY310" s="80"/>
      <c r="FZ310" s="79"/>
      <c r="GA310" s="79"/>
      <c r="GB310" s="79"/>
      <c r="GC310" s="79"/>
      <c r="GD310" s="79"/>
      <c r="GE310" s="79"/>
      <c r="GF310" s="79"/>
      <c r="GG310" s="79"/>
      <c r="GH310" s="79"/>
      <c r="GI310" s="79"/>
      <c r="GJ310" s="79"/>
      <c r="GK310" s="79"/>
      <c r="GL310" s="79"/>
      <c r="GM310" s="79"/>
      <c r="GN310" s="79"/>
      <c r="GO310" s="79"/>
      <c r="GP310" s="79"/>
      <c r="GQ310" s="79"/>
      <c r="GR310" s="79"/>
      <c r="GS310" s="79"/>
      <c r="GT310" s="79"/>
      <c r="GU310" s="79"/>
      <c r="GV310" s="79"/>
      <c r="GW310" s="79"/>
      <c r="GX310" s="79"/>
      <c r="GY310" s="79"/>
      <c r="GZ310" s="79"/>
      <c r="HA310" s="79"/>
      <c r="HB310" s="79"/>
      <c r="HC310" s="79"/>
      <c r="HD310" s="79"/>
    </row>
    <row r="311" spans="1:212" ht="1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  <c r="BD311" s="58"/>
      <c r="BE311" s="58"/>
      <c r="BF311" s="58"/>
      <c r="BG311" s="58"/>
      <c r="BH311" s="58"/>
      <c r="BI311" s="58"/>
      <c r="BJ311" s="58"/>
      <c r="BK311" s="58"/>
      <c r="BL311" s="58"/>
      <c r="BM311" s="58"/>
      <c r="BN311" s="58"/>
      <c r="BO311" s="58"/>
      <c r="BP311" s="58"/>
      <c r="BQ311" s="58"/>
      <c r="BR311" s="58"/>
      <c r="BS311" s="58"/>
      <c r="BT311" s="58"/>
      <c r="BU311" s="58"/>
      <c r="BV311" s="58"/>
      <c r="BW311" s="58"/>
      <c r="BX311" s="58"/>
      <c r="BY311" s="58"/>
      <c r="BZ311" s="58"/>
      <c r="CA311" s="58"/>
      <c r="CB311" s="58"/>
      <c r="CC311" s="58"/>
      <c r="CD311" s="58"/>
      <c r="CE311" s="58"/>
      <c r="CF311" s="58"/>
      <c r="CG311" s="58"/>
      <c r="CH311" s="58"/>
      <c r="CI311" s="58"/>
      <c r="CJ311" s="58"/>
      <c r="CK311" s="58"/>
      <c r="CL311" s="58"/>
      <c r="CM311" s="58"/>
      <c r="CN311" s="58"/>
      <c r="CO311" s="58"/>
      <c r="CP311" s="58"/>
      <c r="CQ311" s="58"/>
      <c r="CR311" s="58"/>
      <c r="CS311" s="58"/>
      <c r="CT311" s="58"/>
      <c r="CU311" s="58"/>
      <c r="CV311" s="58"/>
      <c r="CW311" s="58"/>
      <c r="CX311" s="58"/>
      <c r="CY311" s="58"/>
      <c r="CZ311" s="58"/>
      <c r="DA311" s="58"/>
      <c r="DB311" s="58"/>
      <c r="DC311" s="58"/>
      <c r="DD311" s="58"/>
      <c r="DE311" s="58"/>
      <c r="DF311" s="58"/>
      <c r="DG311" s="58"/>
      <c r="DH311" s="58"/>
      <c r="DI311" s="58"/>
      <c r="DJ311" s="58"/>
      <c r="DK311" s="58"/>
      <c r="DL311" s="58"/>
      <c r="DM311" s="58"/>
      <c r="DN311" s="58"/>
      <c r="DO311" s="58"/>
      <c r="DP311" s="58"/>
      <c r="DQ311" s="58"/>
      <c r="DR311" s="58"/>
      <c r="DS311" s="58"/>
      <c r="FY311" s="80"/>
      <c r="FZ311" s="79"/>
      <c r="GA311" s="79"/>
      <c r="GB311" s="79"/>
      <c r="GC311" s="79"/>
      <c r="GD311" s="79"/>
      <c r="GE311" s="79"/>
      <c r="GF311" s="79"/>
      <c r="GG311" s="79"/>
      <c r="GH311" s="79"/>
      <c r="GI311" s="79"/>
      <c r="GJ311" s="79"/>
      <c r="GK311" s="79"/>
      <c r="GL311" s="79"/>
      <c r="GM311" s="79"/>
      <c r="GN311" s="79"/>
      <c r="GO311" s="79"/>
      <c r="GP311" s="79"/>
      <c r="GQ311" s="79"/>
      <c r="GR311" s="79"/>
      <c r="GS311" s="79"/>
      <c r="GT311" s="79"/>
      <c r="GU311" s="79"/>
      <c r="GV311" s="79"/>
      <c r="GW311" s="79"/>
      <c r="GX311" s="79"/>
      <c r="GY311" s="79"/>
      <c r="GZ311" s="79"/>
      <c r="HA311" s="79"/>
      <c r="HB311" s="79"/>
      <c r="HC311" s="79"/>
      <c r="HD311" s="79"/>
    </row>
    <row r="312" spans="1:212" ht="15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  <c r="BD312" s="58"/>
      <c r="BE312" s="58"/>
      <c r="BF312" s="58"/>
      <c r="BG312" s="58"/>
      <c r="BH312" s="58"/>
      <c r="BI312" s="58"/>
      <c r="BJ312" s="58"/>
      <c r="BK312" s="58"/>
      <c r="BL312" s="58"/>
      <c r="BM312" s="58"/>
      <c r="BN312" s="58"/>
      <c r="BO312" s="58"/>
      <c r="BP312" s="58"/>
      <c r="BQ312" s="58"/>
      <c r="BR312" s="58"/>
      <c r="BS312" s="58"/>
      <c r="BT312" s="58"/>
      <c r="BU312" s="58"/>
      <c r="BV312" s="58"/>
      <c r="BW312" s="58"/>
      <c r="BX312" s="58"/>
      <c r="BY312" s="58"/>
      <c r="BZ312" s="58"/>
      <c r="CA312" s="58"/>
      <c r="CB312" s="58"/>
      <c r="CC312" s="58"/>
      <c r="CD312" s="58"/>
      <c r="CE312" s="58"/>
      <c r="CF312" s="58"/>
      <c r="CG312" s="58"/>
      <c r="CH312" s="58"/>
      <c r="CI312" s="58"/>
      <c r="CJ312" s="58"/>
      <c r="CK312" s="58"/>
      <c r="CL312" s="58"/>
      <c r="CM312" s="58"/>
      <c r="CN312" s="58"/>
      <c r="CO312" s="58"/>
      <c r="CP312" s="58"/>
      <c r="CQ312" s="58"/>
      <c r="CR312" s="58"/>
      <c r="CS312" s="58"/>
      <c r="CT312" s="58"/>
      <c r="CU312" s="58"/>
      <c r="CV312" s="58"/>
      <c r="CW312" s="58"/>
      <c r="CX312" s="58"/>
      <c r="CY312" s="58"/>
      <c r="CZ312" s="58"/>
      <c r="DA312" s="58"/>
      <c r="DB312" s="58"/>
      <c r="DC312" s="58"/>
      <c r="DD312" s="58"/>
      <c r="DE312" s="58"/>
      <c r="DF312" s="58"/>
      <c r="DG312" s="58"/>
      <c r="DH312" s="58"/>
      <c r="DI312" s="58"/>
      <c r="DJ312" s="58"/>
      <c r="DK312" s="58"/>
      <c r="DL312" s="58"/>
      <c r="DM312" s="58"/>
      <c r="DN312" s="58"/>
      <c r="DO312" s="58"/>
      <c r="DP312" s="58"/>
      <c r="DQ312" s="58"/>
      <c r="DR312" s="58"/>
      <c r="DS312" s="58"/>
      <c r="FY312" s="80"/>
      <c r="FZ312" s="79"/>
      <c r="GA312" s="79"/>
      <c r="GB312" s="79"/>
      <c r="GC312" s="79"/>
      <c r="GD312" s="79"/>
      <c r="GE312" s="79"/>
      <c r="GF312" s="79"/>
      <c r="GG312" s="79"/>
      <c r="GH312" s="79"/>
      <c r="GI312" s="79"/>
      <c r="GJ312" s="79"/>
      <c r="GK312" s="79"/>
      <c r="GL312" s="79"/>
      <c r="GM312" s="79"/>
      <c r="GN312" s="79"/>
      <c r="GO312" s="79"/>
      <c r="GP312" s="79"/>
      <c r="GQ312" s="79"/>
      <c r="GR312" s="79"/>
      <c r="GS312" s="79"/>
      <c r="GT312" s="79"/>
      <c r="GU312" s="79"/>
      <c r="GV312" s="79"/>
      <c r="GW312" s="79"/>
      <c r="GX312" s="79"/>
      <c r="GY312" s="79"/>
      <c r="GZ312" s="79"/>
      <c r="HA312" s="79"/>
      <c r="HB312" s="79"/>
      <c r="HC312" s="79"/>
      <c r="HD312" s="79"/>
    </row>
    <row r="313" spans="1:212" ht="15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8"/>
      <c r="BE313" s="58"/>
      <c r="BF313" s="58"/>
      <c r="BG313" s="58"/>
      <c r="BH313" s="58"/>
      <c r="BI313" s="58"/>
      <c r="BJ313" s="58"/>
      <c r="BK313" s="58"/>
      <c r="BL313" s="58"/>
      <c r="BM313" s="58"/>
      <c r="BN313" s="58"/>
      <c r="BO313" s="58"/>
      <c r="BP313" s="58"/>
      <c r="BQ313" s="58"/>
      <c r="BR313" s="58"/>
      <c r="BS313" s="58"/>
      <c r="BT313" s="58"/>
      <c r="BU313" s="58"/>
      <c r="BV313" s="58"/>
      <c r="BW313" s="58"/>
      <c r="BX313" s="58"/>
      <c r="BY313" s="58"/>
      <c r="BZ313" s="58"/>
      <c r="CA313" s="58"/>
      <c r="CB313" s="58"/>
      <c r="CC313" s="58"/>
      <c r="CD313" s="58"/>
      <c r="CE313" s="58"/>
      <c r="CF313" s="58"/>
      <c r="CG313" s="58"/>
      <c r="CH313" s="58"/>
      <c r="CI313" s="58"/>
      <c r="CJ313" s="58"/>
      <c r="CK313" s="58"/>
      <c r="CL313" s="58"/>
      <c r="CM313" s="58"/>
      <c r="CN313" s="58"/>
      <c r="CO313" s="58"/>
      <c r="CP313" s="58"/>
      <c r="CQ313" s="58"/>
      <c r="CR313" s="58"/>
      <c r="CS313" s="58"/>
      <c r="CT313" s="58"/>
      <c r="CU313" s="58"/>
      <c r="CV313" s="58"/>
      <c r="CW313" s="58"/>
      <c r="CX313" s="58"/>
      <c r="CY313" s="58"/>
      <c r="CZ313" s="58"/>
      <c r="DA313" s="58"/>
      <c r="DB313" s="58"/>
      <c r="DC313" s="58"/>
      <c r="DD313" s="58"/>
      <c r="DE313" s="58"/>
      <c r="DF313" s="58"/>
      <c r="DG313" s="58"/>
      <c r="DH313" s="58"/>
      <c r="DI313" s="58"/>
      <c r="DJ313" s="58"/>
      <c r="DK313" s="58"/>
      <c r="DL313" s="58"/>
      <c r="DM313" s="58"/>
      <c r="DN313" s="58"/>
      <c r="DO313" s="58"/>
      <c r="DP313" s="58"/>
      <c r="DQ313" s="58"/>
      <c r="DR313" s="58"/>
      <c r="DS313" s="58"/>
      <c r="FY313" s="80"/>
      <c r="FZ313" s="79"/>
      <c r="GA313" s="79"/>
      <c r="GB313" s="79"/>
      <c r="GC313" s="79"/>
      <c r="GD313" s="79"/>
      <c r="GE313" s="79"/>
      <c r="GF313" s="79"/>
      <c r="GG313" s="79"/>
      <c r="GH313" s="79"/>
      <c r="GI313" s="79"/>
      <c r="GJ313" s="79"/>
      <c r="GK313" s="79"/>
      <c r="GL313" s="79"/>
      <c r="GM313" s="79"/>
      <c r="GN313" s="79"/>
      <c r="GO313" s="79"/>
      <c r="GP313" s="79"/>
      <c r="GQ313" s="79"/>
      <c r="GR313" s="79"/>
      <c r="GS313" s="79"/>
      <c r="GT313" s="79"/>
      <c r="GU313" s="79"/>
      <c r="GV313" s="79"/>
      <c r="GW313" s="79"/>
      <c r="GX313" s="79"/>
      <c r="GY313" s="79"/>
      <c r="GZ313" s="79"/>
      <c r="HA313" s="79"/>
      <c r="HB313" s="79"/>
      <c r="HC313" s="79"/>
      <c r="HD313" s="79"/>
    </row>
    <row r="314" spans="1:212" ht="15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FY314" s="80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</row>
    <row r="315" spans="1:212" ht="15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  <c r="BD315" s="58"/>
      <c r="BE315" s="58"/>
      <c r="BF315" s="58"/>
      <c r="BG315" s="58"/>
      <c r="BH315" s="58"/>
      <c r="BI315" s="58"/>
      <c r="BJ315" s="58"/>
      <c r="BK315" s="58"/>
      <c r="BL315" s="58"/>
      <c r="BM315" s="58"/>
      <c r="BN315" s="58"/>
      <c r="BO315" s="58"/>
      <c r="BP315" s="58"/>
      <c r="BQ315" s="58"/>
      <c r="BR315" s="58"/>
      <c r="BS315" s="58"/>
      <c r="BT315" s="58"/>
      <c r="BU315" s="58"/>
      <c r="BV315" s="58"/>
      <c r="BW315" s="58"/>
      <c r="BX315" s="58"/>
      <c r="BY315" s="58"/>
      <c r="BZ315" s="58"/>
      <c r="CA315" s="58"/>
      <c r="CB315" s="58"/>
      <c r="CC315" s="58"/>
      <c r="CD315" s="58"/>
      <c r="CE315" s="58"/>
      <c r="CF315" s="58"/>
      <c r="CG315" s="58"/>
      <c r="CH315" s="58"/>
      <c r="CI315" s="58"/>
      <c r="CJ315" s="58"/>
      <c r="CK315" s="58"/>
      <c r="CL315" s="58"/>
      <c r="CM315" s="58"/>
      <c r="CN315" s="58"/>
      <c r="CO315" s="58"/>
      <c r="CP315" s="58"/>
      <c r="CQ315" s="58"/>
      <c r="CR315" s="58"/>
      <c r="CS315" s="58"/>
      <c r="CT315" s="58"/>
      <c r="CU315" s="58"/>
      <c r="CV315" s="58"/>
      <c r="CW315" s="58"/>
      <c r="CX315" s="58"/>
      <c r="CY315" s="58"/>
      <c r="CZ315" s="58"/>
      <c r="DA315" s="58"/>
      <c r="DB315" s="58"/>
      <c r="DC315" s="58"/>
      <c r="DD315" s="58"/>
      <c r="DE315" s="58"/>
      <c r="DF315" s="58"/>
      <c r="DG315" s="58"/>
      <c r="DH315" s="58"/>
      <c r="DI315" s="58"/>
      <c r="DJ315" s="58"/>
      <c r="DK315" s="58"/>
      <c r="DL315" s="58"/>
      <c r="DM315" s="58"/>
      <c r="DN315" s="58"/>
      <c r="DO315" s="58"/>
      <c r="DP315" s="58"/>
      <c r="DQ315" s="58"/>
      <c r="DR315" s="58"/>
      <c r="DS315" s="58"/>
      <c r="FY315" s="80"/>
      <c r="FZ315" s="79"/>
      <c r="GA315" s="79"/>
      <c r="GB315" s="79"/>
      <c r="GC315" s="79"/>
      <c r="GD315" s="79"/>
      <c r="GE315" s="79"/>
      <c r="GF315" s="79"/>
      <c r="GG315" s="79"/>
      <c r="GH315" s="79"/>
      <c r="GI315" s="79"/>
      <c r="GJ315" s="79"/>
      <c r="GK315" s="79"/>
      <c r="GL315" s="79"/>
      <c r="GM315" s="79"/>
      <c r="GN315" s="79"/>
      <c r="GO315" s="79"/>
      <c r="GP315" s="79"/>
      <c r="GQ315" s="79"/>
      <c r="GR315" s="79"/>
      <c r="GS315" s="79"/>
      <c r="GT315" s="79"/>
      <c r="GU315" s="79"/>
      <c r="GV315" s="79"/>
      <c r="GW315" s="79"/>
      <c r="GX315" s="79"/>
      <c r="GY315" s="79"/>
      <c r="GZ315" s="79"/>
      <c r="HA315" s="79"/>
      <c r="HB315" s="79"/>
      <c r="HC315" s="79"/>
      <c r="HD315" s="79"/>
    </row>
    <row r="316" spans="1:212" ht="15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  <c r="BD316" s="58"/>
      <c r="BE316" s="58"/>
      <c r="BF316" s="58"/>
      <c r="BG316" s="58"/>
      <c r="BH316" s="58"/>
      <c r="BI316" s="58"/>
      <c r="BJ316" s="58"/>
      <c r="BK316" s="58"/>
      <c r="BL316" s="58"/>
      <c r="BM316" s="58"/>
      <c r="BN316" s="58"/>
      <c r="BO316" s="58"/>
      <c r="BP316" s="58"/>
      <c r="BQ316" s="58"/>
      <c r="BR316" s="58"/>
      <c r="BS316" s="58"/>
      <c r="BT316" s="58"/>
      <c r="BU316" s="58"/>
      <c r="BV316" s="58"/>
      <c r="BW316" s="58"/>
      <c r="BX316" s="58"/>
      <c r="BY316" s="58"/>
      <c r="BZ316" s="58"/>
      <c r="CA316" s="58"/>
      <c r="CB316" s="58"/>
      <c r="CC316" s="58"/>
      <c r="CD316" s="58"/>
      <c r="CE316" s="58"/>
      <c r="CF316" s="58"/>
      <c r="CG316" s="58"/>
      <c r="CH316" s="58"/>
      <c r="CI316" s="58"/>
      <c r="CJ316" s="58"/>
      <c r="CK316" s="58"/>
      <c r="CL316" s="58"/>
      <c r="CM316" s="58"/>
      <c r="CN316" s="58"/>
      <c r="CO316" s="58"/>
      <c r="CP316" s="58"/>
      <c r="CQ316" s="58"/>
      <c r="CR316" s="58"/>
      <c r="CS316" s="58"/>
      <c r="CT316" s="58"/>
      <c r="CU316" s="58"/>
      <c r="CV316" s="58"/>
      <c r="CW316" s="58"/>
      <c r="CX316" s="58"/>
      <c r="CY316" s="58"/>
      <c r="CZ316" s="58"/>
      <c r="DA316" s="58"/>
      <c r="DB316" s="58"/>
      <c r="DC316" s="58"/>
      <c r="DD316" s="58"/>
      <c r="DE316" s="58"/>
      <c r="DF316" s="58"/>
      <c r="DG316" s="58"/>
      <c r="DH316" s="58"/>
      <c r="DI316" s="58"/>
      <c r="DJ316" s="58"/>
      <c r="DK316" s="58"/>
      <c r="DL316" s="58"/>
      <c r="DM316" s="58"/>
      <c r="DN316" s="58"/>
      <c r="DO316" s="58"/>
      <c r="DP316" s="58"/>
      <c r="DQ316" s="58"/>
      <c r="DR316" s="58"/>
      <c r="DS316" s="58"/>
      <c r="FY316" s="80"/>
      <c r="FZ316" s="79"/>
      <c r="GA316" s="79"/>
      <c r="GB316" s="79"/>
      <c r="GC316" s="79"/>
      <c r="GD316" s="79"/>
      <c r="GE316" s="79"/>
      <c r="GF316" s="79"/>
      <c r="GG316" s="79"/>
      <c r="GH316" s="79"/>
      <c r="GI316" s="79"/>
      <c r="GJ316" s="79"/>
      <c r="GK316" s="79"/>
      <c r="GL316" s="79"/>
      <c r="GM316" s="79"/>
      <c r="GN316" s="79"/>
      <c r="GO316" s="79"/>
      <c r="GP316" s="79"/>
      <c r="GQ316" s="79"/>
      <c r="GR316" s="79"/>
      <c r="GS316" s="79"/>
      <c r="GT316" s="79"/>
      <c r="GU316" s="79"/>
      <c r="GV316" s="79"/>
      <c r="GW316" s="79"/>
      <c r="GX316" s="79"/>
      <c r="GY316" s="79"/>
      <c r="GZ316" s="79"/>
      <c r="HA316" s="79"/>
      <c r="HB316" s="79"/>
      <c r="HC316" s="79"/>
      <c r="HD316" s="79"/>
    </row>
    <row r="317" spans="1:212" ht="15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  <c r="BD317" s="58"/>
      <c r="BE317" s="58"/>
      <c r="BF317" s="58"/>
      <c r="BG317" s="58"/>
      <c r="BH317" s="58"/>
      <c r="BI317" s="58"/>
      <c r="BJ317" s="58"/>
      <c r="BK317" s="58"/>
      <c r="BL317" s="58"/>
      <c r="BM317" s="58"/>
      <c r="BN317" s="58"/>
      <c r="BO317" s="58"/>
      <c r="BP317" s="58"/>
      <c r="BQ317" s="58"/>
      <c r="BR317" s="58"/>
      <c r="BS317" s="58"/>
      <c r="BT317" s="58"/>
      <c r="BU317" s="58"/>
      <c r="BV317" s="58"/>
      <c r="BW317" s="58"/>
      <c r="BX317" s="58"/>
      <c r="BY317" s="58"/>
      <c r="BZ317" s="58"/>
      <c r="CA317" s="58"/>
      <c r="CB317" s="58"/>
      <c r="CC317" s="58"/>
      <c r="CD317" s="58"/>
      <c r="CE317" s="58"/>
      <c r="CF317" s="58"/>
      <c r="CG317" s="58"/>
      <c r="CH317" s="58"/>
      <c r="CI317" s="58"/>
      <c r="CJ317" s="58"/>
      <c r="CK317" s="58"/>
      <c r="CL317" s="58"/>
      <c r="CM317" s="58"/>
      <c r="CN317" s="58"/>
      <c r="CO317" s="58"/>
      <c r="CP317" s="58"/>
      <c r="CQ317" s="58"/>
      <c r="CR317" s="58"/>
      <c r="CS317" s="58"/>
      <c r="CT317" s="58"/>
      <c r="CU317" s="58"/>
      <c r="CV317" s="58"/>
      <c r="CW317" s="58"/>
      <c r="CX317" s="58"/>
      <c r="CY317" s="58"/>
      <c r="CZ317" s="58"/>
      <c r="DA317" s="58"/>
      <c r="DB317" s="58"/>
      <c r="DC317" s="58"/>
      <c r="DD317" s="58"/>
      <c r="DE317" s="58"/>
      <c r="DF317" s="58"/>
      <c r="DG317" s="58"/>
      <c r="DH317" s="58"/>
      <c r="DI317" s="58"/>
      <c r="DJ317" s="58"/>
      <c r="DK317" s="58"/>
      <c r="DL317" s="58"/>
      <c r="DM317" s="58"/>
      <c r="DN317" s="58"/>
      <c r="DO317" s="58"/>
      <c r="DP317" s="58"/>
      <c r="DQ317" s="58"/>
      <c r="DR317" s="58"/>
      <c r="DS317" s="58"/>
      <c r="FY317" s="80"/>
      <c r="FZ317" s="79"/>
      <c r="GA317" s="79"/>
      <c r="GB317" s="79"/>
      <c r="GC317" s="79"/>
      <c r="GD317" s="79"/>
      <c r="GE317" s="79"/>
      <c r="GF317" s="79"/>
      <c r="GG317" s="79"/>
      <c r="GH317" s="79"/>
      <c r="GI317" s="79"/>
      <c r="GJ317" s="79"/>
      <c r="GK317" s="79"/>
      <c r="GL317" s="79"/>
      <c r="GM317" s="79"/>
      <c r="GN317" s="79"/>
      <c r="GO317" s="79"/>
      <c r="GP317" s="79"/>
      <c r="GQ317" s="79"/>
      <c r="GR317" s="79"/>
      <c r="GS317" s="79"/>
      <c r="GT317" s="79"/>
      <c r="GU317" s="79"/>
      <c r="GV317" s="79"/>
      <c r="GW317" s="79"/>
      <c r="GX317" s="79"/>
      <c r="GY317" s="79"/>
      <c r="GZ317" s="79"/>
      <c r="HA317" s="79"/>
      <c r="HB317" s="79"/>
      <c r="HC317" s="79"/>
      <c r="HD317" s="79"/>
    </row>
    <row r="318" spans="1:212" ht="15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  <c r="BD318" s="58"/>
      <c r="BE318" s="58"/>
      <c r="BF318" s="58"/>
      <c r="BG318" s="58"/>
      <c r="BH318" s="58"/>
      <c r="BI318" s="58"/>
      <c r="BJ318" s="58"/>
      <c r="BK318" s="58"/>
      <c r="BL318" s="58"/>
      <c r="BM318" s="58"/>
      <c r="BN318" s="58"/>
      <c r="BO318" s="58"/>
      <c r="BP318" s="58"/>
      <c r="BQ318" s="58"/>
      <c r="BR318" s="58"/>
      <c r="BS318" s="58"/>
      <c r="BT318" s="58"/>
      <c r="BU318" s="58"/>
      <c r="BV318" s="58"/>
      <c r="BW318" s="58"/>
      <c r="BX318" s="58"/>
      <c r="BY318" s="58"/>
      <c r="BZ318" s="58"/>
      <c r="CA318" s="58"/>
      <c r="CB318" s="58"/>
      <c r="CC318" s="58"/>
      <c r="CD318" s="58"/>
      <c r="CE318" s="58"/>
      <c r="CF318" s="58"/>
      <c r="CG318" s="58"/>
      <c r="CH318" s="58"/>
      <c r="CI318" s="58"/>
      <c r="CJ318" s="58"/>
      <c r="CK318" s="58"/>
      <c r="CL318" s="58"/>
      <c r="CM318" s="58"/>
      <c r="CN318" s="58"/>
      <c r="CO318" s="58"/>
      <c r="CP318" s="58"/>
      <c r="CQ318" s="58"/>
      <c r="CR318" s="58"/>
      <c r="CS318" s="58"/>
      <c r="CT318" s="58"/>
      <c r="CU318" s="58"/>
      <c r="CV318" s="58"/>
      <c r="CW318" s="58"/>
      <c r="CX318" s="58"/>
      <c r="CY318" s="58"/>
      <c r="CZ318" s="58"/>
      <c r="DA318" s="58"/>
      <c r="DB318" s="58"/>
      <c r="DC318" s="58"/>
      <c r="DD318" s="58"/>
      <c r="DE318" s="58"/>
      <c r="DF318" s="58"/>
      <c r="DG318" s="58"/>
      <c r="DH318" s="58"/>
      <c r="DI318" s="58"/>
      <c r="DJ318" s="58"/>
      <c r="DK318" s="58"/>
      <c r="DL318" s="58"/>
      <c r="DM318" s="58"/>
      <c r="DN318" s="58"/>
      <c r="DO318" s="58"/>
      <c r="DP318" s="58"/>
      <c r="DQ318" s="58"/>
      <c r="DR318" s="58"/>
      <c r="DS318" s="58"/>
      <c r="FY318" s="80"/>
      <c r="FZ318" s="79"/>
      <c r="GA318" s="79"/>
      <c r="GB318" s="79"/>
      <c r="GC318" s="79"/>
      <c r="GD318" s="79"/>
      <c r="GE318" s="79"/>
      <c r="GF318" s="79"/>
      <c r="GG318" s="79"/>
      <c r="GH318" s="79"/>
      <c r="GI318" s="79"/>
      <c r="GJ318" s="79"/>
      <c r="GK318" s="79"/>
      <c r="GL318" s="79"/>
      <c r="GM318" s="79"/>
      <c r="GN318" s="79"/>
      <c r="GO318" s="79"/>
      <c r="GP318" s="79"/>
      <c r="GQ318" s="79"/>
      <c r="GR318" s="79"/>
      <c r="GS318" s="79"/>
      <c r="GT318" s="79"/>
      <c r="GU318" s="79"/>
      <c r="GV318" s="79"/>
      <c r="GW318" s="79"/>
      <c r="GX318" s="79"/>
      <c r="GY318" s="79"/>
      <c r="GZ318" s="79"/>
      <c r="HA318" s="79"/>
      <c r="HB318" s="79"/>
      <c r="HC318" s="79"/>
      <c r="HD318" s="79"/>
    </row>
    <row r="319" spans="1:212" ht="15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  <c r="BD319" s="58"/>
      <c r="BE319" s="58"/>
      <c r="BF319" s="58"/>
      <c r="BG319" s="58"/>
      <c r="BH319" s="58"/>
      <c r="BI319" s="58"/>
      <c r="BJ319" s="58"/>
      <c r="BK319" s="58"/>
      <c r="BL319" s="58"/>
      <c r="BM319" s="58"/>
      <c r="BN319" s="58"/>
      <c r="BO319" s="58"/>
      <c r="BP319" s="58"/>
      <c r="BQ319" s="58"/>
      <c r="BR319" s="58"/>
      <c r="BS319" s="58"/>
      <c r="BT319" s="58"/>
      <c r="BU319" s="58"/>
      <c r="BV319" s="58"/>
      <c r="BW319" s="58"/>
      <c r="BX319" s="58"/>
      <c r="BY319" s="58"/>
      <c r="BZ319" s="58"/>
      <c r="CA319" s="58"/>
      <c r="CB319" s="58"/>
      <c r="CC319" s="58"/>
      <c r="CD319" s="58"/>
      <c r="CE319" s="58"/>
      <c r="CF319" s="58"/>
      <c r="CG319" s="58"/>
      <c r="CH319" s="58"/>
      <c r="CI319" s="58"/>
      <c r="CJ319" s="58"/>
      <c r="CK319" s="58"/>
      <c r="CL319" s="58"/>
      <c r="CM319" s="58"/>
      <c r="CN319" s="58"/>
      <c r="CO319" s="58"/>
      <c r="CP319" s="58"/>
      <c r="CQ319" s="58"/>
      <c r="CR319" s="58"/>
      <c r="CS319" s="58"/>
      <c r="CT319" s="58"/>
      <c r="CU319" s="58"/>
      <c r="CV319" s="58"/>
      <c r="CW319" s="58"/>
      <c r="CX319" s="58"/>
      <c r="CY319" s="58"/>
      <c r="CZ319" s="58"/>
      <c r="DA319" s="58"/>
      <c r="DB319" s="58"/>
      <c r="DC319" s="58"/>
      <c r="DD319" s="58"/>
      <c r="DE319" s="58"/>
      <c r="DF319" s="58"/>
      <c r="DG319" s="58"/>
      <c r="DH319" s="58"/>
      <c r="DI319" s="58"/>
      <c r="DJ319" s="58"/>
      <c r="DK319" s="58"/>
      <c r="DL319" s="58"/>
      <c r="DM319" s="58"/>
      <c r="DN319" s="58"/>
      <c r="DO319" s="58"/>
      <c r="DP319" s="58"/>
      <c r="DQ319" s="58"/>
      <c r="DR319" s="58"/>
      <c r="DS319" s="58"/>
      <c r="FY319" s="80"/>
      <c r="FZ319" s="79"/>
      <c r="GA319" s="79"/>
      <c r="GB319" s="79"/>
      <c r="GC319" s="79"/>
      <c r="GD319" s="79"/>
      <c r="GE319" s="79"/>
      <c r="GF319" s="79"/>
      <c r="GG319" s="79"/>
      <c r="GH319" s="79"/>
      <c r="GI319" s="79"/>
      <c r="GJ319" s="79"/>
      <c r="GK319" s="79"/>
      <c r="GL319" s="79"/>
      <c r="GM319" s="79"/>
      <c r="GN319" s="79"/>
      <c r="GO319" s="79"/>
      <c r="GP319" s="79"/>
      <c r="GQ319" s="79"/>
      <c r="GR319" s="79"/>
      <c r="GS319" s="79"/>
      <c r="GT319" s="79"/>
      <c r="GU319" s="79"/>
      <c r="GV319" s="79"/>
      <c r="GW319" s="79"/>
      <c r="GX319" s="79"/>
      <c r="GY319" s="79"/>
      <c r="GZ319" s="79"/>
      <c r="HA319" s="79"/>
      <c r="HB319" s="79"/>
      <c r="HC319" s="79"/>
      <c r="HD319" s="79"/>
    </row>
    <row r="320" spans="1:212" ht="15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  <c r="BD320" s="58"/>
      <c r="BE320" s="58"/>
      <c r="BF320" s="58"/>
      <c r="BG320" s="58"/>
      <c r="BH320" s="58"/>
      <c r="BI320" s="58"/>
      <c r="BJ320" s="58"/>
      <c r="BK320" s="58"/>
      <c r="BL320" s="58"/>
      <c r="BM320" s="58"/>
      <c r="BN320" s="58"/>
      <c r="BO320" s="58"/>
      <c r="BP320" s="58"/>
      <c r="BQ320" s="58"/>
      <c r="BR320" s="58"/>
      <c r="BS320" s="58"/>
      <c r="BT320" s="58"/>
      <c r="BU320" s="58"/>
      <c r="BV320" s="58"/>
      <c r="BW320" s="58"/>
      <c r="BX320" s="58"/>
      <c r="BY320" s="58"/>
      <c r="BZ320" s="58"/>
      <c r="CA320" s="58"/>
      <c r="CB320" s="58"/>
      <c r="CC320" s="58"/>
      <c r="CD320" s="58"/>
      <c r="CE320" s="58"/>
      <c r="CF320" s="58"/>
      <c r="CG320" s="58"/>
      <c r="CH320" s="58"/>
      <c r="CI320" s="58"/>
      <c r="CJ320" s="58"/>
      <c r="CK320" s="58"/>
      <c r="CL320" s="58"/>
      <c r="CM320" s="58"/>
      <c r="CN320" s="58"/>
      <c r="CO320" s="58"/>
      <c r="CP320" s="58"/>
      <c r="CQ320" s="58"/>
      <c r="CR320" s="58"/>
      <c r="CS320" s="58"/>
      <c r="CT320" s="58"/>
      <c r="CU320" s="58"/>
      <c r="CV320" s="58"/>
      <c r="CW320" s="58"/>
      <c r="CX320" s="58"/>
      <c r="CY320" s="58"/>
      <c r="CZ320" s="58"/>
      <c r="DA320" s="58"/>
      <c r="DB320" s="58"/>
      <c r="DC320" s="58"/>
      <c r="DD320" s="58"/>
      <c r="DE320" s="58"/>
      <c r="DF320" s="58"/>
      <c r="DG320" s="58"/>
      <c r="DH320" s="58"/>
      <c r="DI320" s="58"/>
      <c r="DJ320" s="58"/>
      <c r="DK320" s="58"/>
      <c r="DL320" s="58"/>
      <c r="DM320" s="58"/>
      <c r="DN320" s="58"/>
      <c r="DO320" s="58"/>
      <c r="DP320" s="58"/>
      <c r="DQ320" s="58"/>
      <c r="DR320" s="58"/>
      <c r="DS320" s="58"/>
      <c r="FY320" s="80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9"/>
      <c r="GS320" s="79"/>
      <c r="GT320" s="79"/>
      <c r="GU320" s="79"/>
      <c r="GV320" s="79"/>
      <c r="GW320" s="79"/>
      <c r="GX320" s="79"/>
      <c r="GY320" s="79"/>
      <c r="GZ320" s="79"/>
      <c r="HA320" s="79"/>
      <c r="HB320" s="79"/>
      <c r="HC320" s="79"/>
      <c r="HD320" s="79"/>
    </row>
    <row r="321" spans="1:212" ht="15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8"/>
      <c r="BE321" s="58"/>
      <c r="BF321" s="58"/>
      <c r="BG321" s="58"/>
      <c r="BH321" s="58"/>
      <c r="BI321" s="58"/>
      <c r="BJ321" s="58"/>
      <c r="BK321" s="58"/>
      <c r="BL321" s="58"/>
      <c r="BM321" s="58"/>
      <c r="BN321" s="58"/>
      <c r="BO321" s="58"/>
      <c r="BP321" s="58"/>
      <c r="BQ321" s="58"/>
      <c r="BR321" s="58"/>
      <c r="BS321" s="58"/>
      <c r="BT321" s="58"/>
      <c r="BU321" s="58"/>
      <c r="BV321" s="58"/>
      <c r="BW321" s="58"/>
      <c r="BX321" s="58"/>
      <c r="BY321" s="58"/>
      <c r="BZ321" s="58"/>
      <c r="CA321" s="58"/>
      <c r="CB321" s="58"/>
      <c r="CC321" s="58"/>
      <c r="CD321" s="58"/>
      <c r="CE321" s="58"/>
      <c r="CF321" s="58"/>
      <c r="CG321" s="58"/>
      <c r="CH321" s="58"/>
      <c r="CI321" s="58"/>
      <c r="CJ321" s="58"/>
      <c r="CK321" s="58"/>
      <c r="CL321" s="58"/>
      <c r="CM321" s="58"/>
      <c r="CN321" s="58"/>
      <c r="CO321" s="58"/>
      <c r="CP321" s="58"/>
      <c r="CQ321" s="58"/>
      <c r="CR321" s="58"/>
      <c r="CS321" s="58"/>
      <c r="CT321" s="58"/>
      <c r="CU321" s="58"/>
      <c r="CV321" s="58"/>
      <c r="CW321" s="58"/>
      <c r="CX321" s="58"/>
      <c r="CY321" s="58"/>
      <c r="CZ321" s="58"/>
      <c r="DA321" s="58"/>
      <c r="DB321" s="58"/>
      <c r="DC321" s="58"/>
      <c r="DD321" s="58"/>
      <c r="DE321" s="58"/>
      <c r="DF321" s="58"/>
      <c r="DG321" s="58"/>
      <c r="DH321" s="58"/>
      <c r="DI321" s="58"/>
      <c r="DJ321" s="58"/>
      <c r="DK321" s="58"/>
      <c r="DL321" s="58"/>
      <c r="DM321" s="58"/>
      <c r="DN321" s="58"/>
      <c r="DO321" s="58"/>
      <c r="DP321" s="58"/>
      <c r="DQ321" s="58"/>
      <c r="DR321" s="58"/>
      <c r="DS321" s="58"/>
      <c r="FY321" s="80"/>
      <c r="FZ321" s="79"/>
      <c r="GA321" s="79"/>
      <c r="GB321" s="79"/>
      <c r="GC321" s="79"/>
      <c r="GD321" s="79"/>
      <c r="GE321" s="79"/>
      <c r="GF321" s="79"/>
      <c r="GG321" s="79"/>
      <c r="GH321" s="79"/>
      <c r="GI321" s="79"/>
      <c r="GJ321" s="79"/>
      <c r="GK321" s="79"/>
      <c r="GL321" s="79"/>
      <c r="GM321" s="79"/>
      <c r="GN321" s="79"/>
      <c r="GO321" s="79"/>
      <c r="GP321" s="79"/>
      <c r="GQ321" s="79"/>
      <c r="GR321" s="79"/>
      <c r="GS321" s="79"/>
      <c r="GT321" s="79"/>
      <c r="GU321" s="79"/>
      <c r="GV321" s="79"/>
      <c r="GW321" s="79"/>
      <c r="GX321" s="79"/>
      <c r="GY321" s="79"/>
      <c r="GZ321" s="79"/>
      <c r="HA321" s="79"/>
      <c r="HB321" s="79"/>
      <c r="HC321" s="79"/>
      <c r="HD321" s="79"/>
    </row>
    <row r="322" spans="1:212" ht="15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  <c r="BD322" s="58"/>
      <c r="BE322" s="58"/>
      <c r="BF322" s="58"/>
      <c r="BG322" s="58"/>
      <c r="BH322" s="58"/>
      <c r="BI322" s="58"/>
      <c r="BJ322" s="58"/>
      <c r="BK322" s="58"/>
      <c r="BL322" s="58"/>
      <c r="BM322" s="58"/>
      <c r="BN322" s="58"/>
      <c r="BO322" s="58"/>
      <c r="BP322" s="58"/>
      <c r="BQ322" s="58"/>
      <c r="BR322" s="58"/>
      <c r="BS322" s="58"/>
      <c r="BT322" s="58"/>
      <c r="BU322" s="58"/>
      <c r="BV322" s="58"/>
      <c r="BW322" s="58"/>
      <c r="BX322" s="58"/>
      <c r="BY322" s="58"/>
      <c r="BZ322" s="58"/>
      <c r="CA322" s="58"/>
      <c r="CB322" s="58"/>
      <c r="CC322" s="58"/>
      <c r="CD322" s="58"/>
      <c r="CE322" s="58"/>
      <c r="CF322" s="58"/>
      <c r="CG322" s="58"/>
      <c r="CH322" s="58"/>
      <c r="CI322" s="58"/>
      <c r="CJ322" s="58"/>
      <c r="CK322" s="58"/>
      <c r="CL322" s="58"/>
      <c r="CM322" s="58"/>
      <c r="CN322" s="58"/>
      <c r="CO322" s="58"/>
      <c r="CP322" s="58"/>
      <c r="CQ322" s="58"/>
      <c r="CR322" s="58"/>
      <c r="CS322" s="58"/>
      <c r="CT322" s="58"/>
      <c r="CU322" s="58"/>
      <c r="CV322" s="58"/>
      <c r="CW322" s="58"/>
      <c r="CX322" s="58"/>
      <c r="CY322" s="58"/>
      <c r="CZ322" s="58"/>
      <c r="DA322" s="58"/>
      <c r="DB322" s="58"/>
      <c r="DC322" s="58"/>
      <c r="DD322" s="58"/>
      <c r="DE322" s="58"/>
      <c r="DF322" s="58"/>
      <c r="DG322" s="58"/>
      <c r="DH322" s="58"/>
      <c r="DI322" s="58"/>
      <c r="DJ322" s="58"/>
      <c r="DK322" s="58"/>
      <c r="DL322" s="58"/>
      <c r="DM322" s="58"/>
      <c r="DN322" s="58"/>
      <c r="DO322" s="58"/>
      <c r="DP322" s="58"/>
      <c r="DQ322" s="58"/>
      <c r="DR322" s="58"/>
      <c r="DS322" s="58"/>
      <c r="FY322" s="80"/>
      <c r="FZ322" s="79"/>
      <c r="GA322" s="79"/>
      <c r="GB322" s="79"/>
      <c r="GC322" s="79"/>
      <c r="GD322" s="79"/>
      <c r="GE322" s="79"/>
      <c r="GF322" s="79"/>
      <c r="GG322" s="79"/>
      <c r="GH322" s="79"/>
      <c r="GI322" s="79"/>
      <c r="GJ322" s="79"/>
      <c r="GK322" s="79"/>
      <c r="GL322" s="79"/>
      <c r="GM322" s="79"/>
      <c r="GN322" s="79"/>
      <c r="GO322" s="79"/>
      <c r="GP322" s="79"/>
      <c r="GQ322" s="79"/>
      <c r="GR322" s="79"/>
      <c r="GS322" s="79"/>
      <c r="GT322" s="79"/>
      <c r="GU322" s="79"/>
      <c r="GV322" s="79"/>
      <c r="GW322" s="79"/>
      <c r="GX322" s="79"/>
      <c r="GY322" s="79"/>
      <c r="GZ322" s="79"/>
      <c r="HA322" s="79"/>
      <c r="HB322" s="79"/>
      <c r="HC322" s="79"/>
      <c r="HD322" s="79"/>
    </row>
    <row r="323" spans="1:212" ht="15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  <c r="BD323" s="58"/>
      <c r="BE323" s="58"/>
      <c r="BF323" s="58"/>
      <c r="BG323" s="58"/>
      <c r="BH323" s="58"/>
      <c r="BI323" s="58"/>
      <c r="BJ323" s="58"/>
      <c r="BK323" s="58"/>
      <c r="BL323" s="58"/>
      <c r="BM323" s="58"/>
      <c r="BN323" s="58"/>
      <c r="BO323" s="58"/>
      <c r="BP323" s="58"/>
      <c r="BQ323" s="58"/>
      <c r="BR323" s="58"/>
      <c r="BS323" s="58"/>
      <c r="BT323" s="58"/>
      <c r="BU323" s="58"/>
      <c r="BV323" s="58"/>
      <c r="BW323" s="58"/>
      <c r="BX323" s="58"/>
      <c r="BY323" s="58"/>
      <c r="BZ323" s="58"/>
      <c r="CA323" s="58"/>
      <c r="CB323" s="58"/>
      <c r="CC323" s="58"/>
      <c r="CD323" s="58"/>
      <c r="CE323" s="58"/>
      <c r="CF323" s="58"/>
      <c r="CG323" s="58"/>
      <c r="CH323" s="58"/>
      <c r="CI323" s="58"/>
      <c r="CJ323" s="58"/>
      <c r="CK323" s="58"/>
      <c r="CL323" s="58"/>
      <c r="CM323" s="58"/>
      <c r="CN323" s="58"/>
      <c r="CO323" s="58"/>
      <c r="CP323" s="58"/>
      <c r="CQ323" s="58"/>
      <c r="CR323" s="58"/>
      <c r="CS323" s="58"/>
      <c r="CT323" s="58"/>
      <c r="CU323" s="58"/>
      <c r="CV323" s="58"/>
      <c r="CW323" s="58"/>
      <c r="CX323" s="58"/>
      <c r="CY323" s="58"/>
      <c r="CZ323" s="58"/>
      <c r="DA323" s="58"/>
      <c r="DB323" s="58"/>
      <c r="DC323" s="58"/>
      <c r="DD323" s="58"/>
      <c r="DE323" s="58"/>
      <c r="DF323" s="58"/>
      <c r="DG323" s="58"/>
      <c r="DH323" s="58"/>
      <c r="DI323" s="58"/>
      <c r="DJ323" s="58"/>
      <c r="DK323" s="58"/>
      <c r="DL323" s="58"/>
      <c r="DM323" s="58"/>
      <c r="DN323" s="58"/>
      <c r="DO323" s="58"/>
      <c r="DP323" s="58"/>
      <c r="DQ323" s="58"/>
      <c r="DR323" s="58"/>
      <c r="DS323" s="58"/>
      <c r="FY323" s="80"/>
      <c r="FZ323" s="79"/>
      <c r="GA323" s="79"/>
      <c r="GB323" s="79"/>
      <c r="GC323" s="79"/>
      <c r="GD323" s="79"/>
      <c r="GE323" s="79"/>
      <c r="GF323" s="79"/>
      <c r="GG323" s="79"/>
      <c r="GH323" s="79"/>
      <c r="GI323" s="79"/>
      <c r="GJ323" s="79"/>
      <c r="GK323" s="79"/>
      <c r="GL323" s="79"/>
      <c r="GM323" s="79"/>
      <c r="GN323" s="79"/>
      <c r="GO323" s="79"/>
      <c r="GP323" s="79"/>
      <c r="GQ323" s="79"/>
      <c r="GR323" s="79"/>
      <c r="GS323" s="79"/>
      <c r="GT323" s="79"/>
      <c r="GU323" s="79"/>
      <c r="GV323" s="79"/>
      <c r="GW323" s="79"/>
      <c r="GX323" s="79"/>
      <c r="GY323" s="79"/>
      <c r="GZ323" s="79"/>
      <c r="HA323" s="79"/>
      <c r="HB323" s="79"/>
      <c r="HC323" s="79"/>
      <c r="HD323" s="79"/>
    </row>
    <row r="324" spans="1:212" ht="15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FY324" s="80"/>
      <c r="FZ324" s="79"/>
      <c r="GA324" s="79"/>
      <c r="GB324" s="79"/>
      <c r="GC324" s="79"/>
      <c r="GD324" s="79"/>
      <c r="GE324" s="79"/>
      <c r="GF324" s="79"/>
      <c r="GG324" s="79"/>
      <c r="GH324" s="79"/>
      <c r="GI324" s="79"/>
      <c r="GJ324" s="79"/>
      <c r="GK324" s="79"/>
      <c r="GL324" s="79"/>
      <c r="GM324" s="79"/>
      <c r="GN324" s="79"/>
      <c r="GO324" s="79"/>
      <c r="GP324" s="79"/>
      <c r="GQ324" s="79"/>
      <c r="GR324" s="79"/>
      <c r="GS324" s="79"/>
      <c r="GT324" s="79"/>
      <c r="GU324" s="79"/>
      <c r="GV324" s="79"/>
      <c r="GW324" s="79"/>
      <c r="GX324" s="79"/>
      <c r="GY324" s="79"/>
      <c r="GZ324" s="79"/>
      <c r="HA324" s="79"/>
      <c r="HB324" s="79"/>
      <c r="HC324" s="79"/>
      <c r="HD324" s="79"/>
    </row>
    <row r="325" spans="1:212" ht="15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58"/>
      <c r="CF325" s="58"/>
      <c r="CG325" s="58"/>
      <c r="CH325" s="58"/>
      <c r="CI325" s="58"/>
      <c r="CJ325" s="58"/>
      <c r="CK325" s="58"/>
      <c r="CL325" s="58"/>
      <c r="CM325" s="58"/>
      <c r="CN325" s="58"/>
      <c r="CO325" s="58"/>
      <c r="CP325" s="58"/>
      <c r="CQ325" s="58"/>
      <c r="CR325" s="58"/>
      <c r="CS325" s="58"/>
      <c r="CT325" s="58"/>
      <c r="CU325" s="58"/>
      <c r="CV325" s="58"/>
      <c r="CW325" s="58"/>
      <c r="CX325" s="58"/>
      <c r="CY325" s="58"/>
      <c r="CZ325" s="58"/>
      <c r="DA325" s="58"/>
      <c r="DB325" s="58"/>
      <c r="DC325" s="58"/>
      <c r="DD325" s="58"/>
      <c r="DE325" s="58"/>
      <c r="DF325" s="58"/>
      <c r="DG325" s="58"/>
      <c r="DH325" s="58"/>
      <c r="DI325" s="58"/>
      <c r="DJ325" s="58"/>
      <c r="DK325" s="58"/>
      <c r="DL325" s="58"/>
      <c r="DM325" s="58"/>
      <c r="DN325" s="58"/>
      <c r="DO325" s="58"/>
      <c r="DP325" s="58"/>
      <c r="DQ325" s="58"/>
      <c r="DR325" s="58"/>
      <c r="DS325" s="58"/>
      <c r="FY325" s="80"/>
      <c r="FZ325" s="79"/>
      <c r="GA325" s="79"/>
      <c r="GB325" s="79"/>
      <c r="GC325" s="79"/>
      <c r="GD325" s="79"/>
      <c r="GE325" s="79"/>
      <c r="GF325" s="79"/>
      <c r="GG325" s="79"/>
      <c r="GH325" s="79"/>
      <c r="GI325" s="79"/>
      <c r="GJ325" s="79"/>
      <c r="GK325" s="79"/>
      <c r="GL325" s="79"/>
      <c r="GM325" s="79"/>
      <c r="GN325" s="79"/>
      <c r="GO325" s="79"/>
      <c r="GP325" s="79"/>
      <c r="GQ325" s="79"/>
      <c r="GR325" s="79"/>
      <c r="GS325" s="79"/>
      <c r="GT325" s="79"/>
      <c r="GU325" s="79"/>
      <c r="GV325" s="79"/>
      <c r="GW325" s="79"/>
      <c r="GX325" s="79"/>
      <c r="GY325" s="79"/>
      <c r="GZ325" s="79"/>
      <c r="HA325" s="79"/>
      <c r="HB325" s="79"/>
      <c r="HC325" s="79"/>
      <c r="HD325" s="79"/>
    </row>
    <row r="326" spans="1:212" ht="15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8"/>
      <c r="BV326" s="58"/>
      <c r="BW326" s="58"/>
      <c r="BX326" s="58"/>
      <c r="BY326" s="58"/>
      <c r="BZ326" s="58"/>
      <c r="CA326" s="58"/>
      <c r="CB326" s="58"/>
      <c r="CC326" s="58"/>
      <c r="CD326" s="58"/>
      <c r="CE326" s="58"/>
      <c r="CF326" s="58"/>
      <c r="CG326" s="58"/>
      <c r="CH326" s="58"/>
      <c r="CI326" s="58"/>
      <c r="CJ326" s="58"/>
      <c r="CK326" s="58"/>
      <c r="CL326" s="58"/>
      <c r="CM326" s="58"/>
      <c r="CN326" s="58"/>
      <c r="CO326" s="58"/>
      <c r="CP326" s="58"/>
      <c r="CQ326" s="58"/>
      <c r="CR326" s="58"/>
      <c r="CS326" s="58"/>
      <c r="CT326" s="58"/>
      <c r="CU326" s="58"/>
      <c r="CV326" s="58"/>
      <c r="CW326" s="58"/>
      <c r="CX326" s="58"/>
      <c r="CY326" s="58"/>
      <c r="CZ326" s="58"/>
      <c r="DA326" s="58"/>
      <c r="DB326" s="58"/>
      <c r="DC326" s="58"/>
      <c r="DD326" s="58"/>
      <c r="DE326" s="58"/>
      <c r="DF326" s="58"/>
      <c r="DG326" s="58"/>
      <c r="DH326" s="58"/>
      <c r="DI326" s="58"/>
      <c r="DJ326" s="58"/>
      <c r="DK326" s="58"/>
      <c r="DL326" s="58"/>
      <c r="DM326" s="58"/>
      <c r="DN326" s="58"/>
      <c r="DO326" s="58"/>
      <c r="DP326" s="58"/>
      <c r="DQ326" s="58"/>
      <c r="DR326" s="58"/>
      <c r="DS326" s="58"/>
      <c r="FY326" s="80"/>
      <c r="FZ326" s="79"/>
      <c r="GA326" s="79"/>
      <c r="GB326" s="79"/>
      <c r="GC326" s="79"/>
      <c r="GD326" s="79"/>
      <c r="GE326" s="79"/>
      <c r="GF326" s="79"/>
      <c r="GG326" s="79"/>
      <c r="GH326" s="79"/>
      <c r="GI326" s="79"/>
      <c r="GJ326" s="79"/>
      <c r="GK326" s="79"/>
      <c r="GL326" s="79"/>
      <c r="GM326" s="79"/>
      <c r="GN326" s="79"/>
      <c r="GO326" s="79"/>
      <c r="GP326" s="79"/>
      <c r="GQ326" s="79"/>
      <c r="GR326" s="79"/>
      <c r="GS326" s="79"/>
      <c r="GT326" s="79"/>
      <c r="GU326" s="79"/>
      <c r="GV326" s="79"/>
      <c r="GW326" s="79"/>
      <c r="GX326" s="79"/>
      <c r="GY326" s="79"/>
      <c r="GZ326" s="79"/>
      <c r="HA326" s="79"/>
      <c r="HB326" s="79"/>
      <c r="HC326" s="79"/>
      <c r="HD326" s="79"/>
    </row>
    <row r="327" spans="1:212" ht="15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8"/>
      <c r="BV327" s="58"/>
      <c r="BW327" s="58"/>
      <c r="BX327" s="58"/>
      <c r="BY327" s="58"/>
      <c r="BZ327" s="58"/>
      <c r="CA327" s="58"/>
      <c r="CB327" s="58"/>
      <c r="CC327" s="58"/>
      <c r="CD327" s="58"/>
      <c r="CE327" s="58"/>
      <c r="CF327" s="58"/>
      <c r="CG327" s="58"/>
      <c r="CH327" s="58"/>
      <c r="CI327" s="58"/>
      <c r="CJ327" s="58"/>
      <c r="CK327" s="58"/>
      <c r="CL327" s="58"/>
      <c r="CM327" s="58"/>
      <c r="CN327" s="58"/>
      <c r="CO327" s="58"/>
      <c r="CP327" s="58"/>
      <c r="CQ327" s="58"/>
      <c r="CR327" s="58"/>
      <c r="CS327" s="58"/>
      <c r="CT327" s="58"/>
      <c r="CU327" s="58"/>
      <c r="CV327" s="58"/>
      <c r="CW327" s="58"/>
      <c r="CX327" s="58"/>
      <c r="CY327" s="58"/>
      <c r="CZ327" s="58"/>
      <c r="DA327" s="58"/>
      <c r="DB327" s="58"/>
      <c r="DC327" s="58"/>
      <c r="DD327" s="58"/>
      <c r="DE327" s="58"/>
      <c r="DF327" s="58"/>
      <c r="DG327" s="58"/>
      <c r="DH327" s="58"/>
      <c r="DI327" s="58"/>
      <c r="DJ327" s="58"/>
      <c r="DK327" s="58"/>
      <c r="DL327" s="58"/>
      <c r="DM327" s="58"/>
      <c r="DN327" s="58"/>
      <c r="DO327" s="58"/>
      <c r="DP327" s="58"/>
      <c r="DQ327" s="58"/>
      <c r="DR327" s="58"/>
      <c r="DS327" s="58"/>
      <c r="FY327" s="80"/>
      <c r="FZ327" s="79"/>
      <c r="GA327" s="79"/>
      <c r="GB327" s="79"/>
      <c r="GC327" s="79"/>
      <c r="GD327" s="79"/>
      <c r="GE327" s="79"/>
      <c r="GF327" s="79"/>
      <c r="GG327" s="79"/>
      <c r="GH327" s="79"/>
      <c r="GI327" s="79"/>
      <c r="GJ327" s="79"/>
      <c r="GK327" s="79"/>
      <c r="GL327" s="79"/>
      <c r="GM327" s="79"/>
      <c r="GN327" s="79"/>
      <c r="GO327" s="79"/>
      <c r="GP327" s="79"/>
      <c r="GQ327" s="79"/>
      <c r="GR327" s="79"/>
      <c r="GS327" s="79"/>
      <c r="GT327" s="79"/>
      <c r="GU327" s="79"/>
      <c r="GV327" s="79"/>
      <c r="GW327" s="79"/>
      <c r="GX327" s="79"/>
      <c r="GY327" s="79"/>
      <c r="GZ327" s="79"/>
      <c r="HA327" s="79"/>
      <c r="HB327" s="79"/>
      <c r="HC327" s="79"/>
      <c r="HD327" s="79"/>
    </row>
    <row r="328" spans="1:212" ht="15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58"/>
      <c r="CF328" s="58"/>
      <c r="CG328" s="58"/>
      <c r="CH328" s="58"/>
      <c r="CI328" s="58"/>
      <c r="CJ328" s="58"/>
      <c r="CK328" s="58"/>
      <c r="CL328" s="58"/>
      <c r="CM328" s="58"/>
      <c r="CN328" s="58"/>
      <c r="CO328" s="58"/>
      <c r="CP328" s="58"/>
      <c r="CQ328" s="58"/>
      <c r="CR328" s="58"/>
      <c r="CS328" s="58"/>
      <c r="CT328" s="58"/>
      <c r="CU328" s="58"/>
      <c r="CV328" s="58"/>
      <c r="CW328" s="58"/>
      <c r="CX328" s="58"/>
      <c r="CY328" s="58"/>
      <c r="CZ328" s="58"/>
      <c r="DA328" s="58"/>
      <c r="DB328" s="58"/>
      <c r="DC328" s="58"/>
      <c r="DD328" s="58"/>
      <c r="DE328" s="58"/>
      <c r="DF328" s="58"/>
      <c r="DG328" s="58"/>
      <c r="DH328" s="58"/>
      <c r="DI328" s="58"/>
      <c r="DJ328" s="58"/>
      <c r="DK328" s="58"/>
      <c r="DL328" s="58"/>
      <c r="DM328" s="58"/>
      <c r="DN328" s="58"/>
      <c r="DO328" s="58"/>
      <c r="DP328" s="58"/>
      <c r="DQ328" s="58"/>
      <c r="DR328" s="58"/>
      <c r="DS328" s="58"/>
      <c r="FY328" s="80"/>
      <c r="FZ328" s="79"/>
      <c r="GA328" s="79"/>
      <c r="GB328" s="79"/>
      <c r="GC328" s="79"/>
      <c r="GD328" s="79"/>
      <c r="GE328" s="79"/>
      <c r="GF328" s="79"/>
      <c r="GG328" s="79"/>
      <c r="GH328" s="79"/>
      <c r="GI328" s="79"/>
      <c r="GJ328" s="79"/>
      <c r="GK328" s="79"/>
      <c r="GL328" s="79"/>
      <c r="GM328" s="79"/>
      <c r="GN328" s="79"/>
      <c r="GO328" s="79"/>
      <c r="GP328" s="79"/>
      <c r="GQ328" s="79"/>
      <c r="GR328" s="79"/>
      <c r="GS328" s="79"/>
      <c r="GT328" s="79"/>
      <c r="GU328" s="79"/>
      <c r="GV328" s="79"/>
      <c r="GW328" s="79"/>
      <c r="GX328" s="79"/>
      <c r="GY328" s="79"/>
      <c r="GZ328" s="79"/>
      <c r="HA328" s="79"/>
      <c r="HB328" s="79"/>
      <c r="HC328" s="79"/>
      <c r="HD328" s="79"/>
    </row>
    <row r="329" spans="1:212" ht="15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8"/>
      <c r="BV329" s="58"/>
      <c r="BW329" s="58"/>
      <c r="BX329" s="58"/>
      <c r="BY329" s="58"/>
      <c r="BZ329" s="58"/>
      <c r="CA329" s="58"/>
      <c r="CB329" s="58"/>
      <c r="CC329" s="58"/>
      <c r="CD329" s="58"/>
      <c r="CE329" s="58"/>
      <c r="CF329" s="58"/>
      <c r="CG329" s="58"/>
      <c r="CH329" s="58"/>
      <c r="CI329" s="58"/>
      <c r="CJ329" s="58"/>
      <c r="CK329" s="58"/>
      <c r="CL329" s="58"/>
      <c r="CM329" s="58"/>
      <c r="CN329" s="58"/>
      <c r="CO329" s="58"/>
      <c r="CP329" s="58"/>
      <c r="CQ329" s="58"/>
      <c r="CR329" s="58"/>
      <c r="CS329" s="58"/>
      <c r="CT329" s="58"/>
      <c r="CU329" s="58"/>
      <c r="CV329" s="58"/>
      <c r="CW329" s="58"/>
      <c r="CX329" s="58"/>
      <c r="CY329" s="58"/>
      <c r="CZ329" s="58"/>
      <c r="DA329" s="58"/>
      <c r="DB329" s="58"/>
      <c r="DC329" s="58"/>
      <c r="DD329" s="58"/>
      <c r="DE329" s="58"/>
      <c r="DF329" s="58"/>
      <c r="DG329" s="58"/>
      <c r="DH329" s="58"/>
      <c r="DI329" s="58"/>
      <c r="DJ329" s="58"/>
      <c r="DK329" s="58"/>
      <c r="DL329" s="58"/>
      <c r="DM329" s="58"/>
      <c r="DN329" s="58"/>
      <c r="DO329" s="58"/>
      <c r="DP329" s="58"/>
      <c r="DQ329" s="58"/>
      <c r="DR329" s="58"/>
      <c r="DS329" s="58"/>
      <c r="FY329" s="80"/>
      <c r="FZ329" s="79"/>
      <c r="GA329" s="79"/>
      <c r="GB329" s="79"/>
      <c r="GC329" s="79"/>
      <c r="GD329" s="79"/>
      <c r="GE329" s="79"/>
      <c r="GF329" s="79"/>
      <c r="GG329" s="79"/>
      <c r="GH329" s="79"/>
      <c r="GI329" s="79"/>
      <c r="GJ329" s="79"/>
      <c r="GK329" s="79"/>
      <c r="GL329" s="79"/>
      <c r="GM329" s="79"/>
      <c r="GN329" s="79"/>
      <c r="GO329" s="79"/>
      <c r="GP329" s="79"/>
      <c r="GQ329" s="79"/>
      <c r="GR329" s="79"/>
      <c r="GS329" s="79"/>
      <c r="GT329" s="79"/>
      <c r="GU329" s="79"/>
      <c r="GV329" s="79"/>
      <c r="GW329" s="79"/>
      <c r="GX329" s="79"/>
      <c r="GY329" s="79"/>
      <c r="GZ329" s="79"/>
      <c r="HA329" s="79"/>
      <c r="HB329" s="79"/>
      <c r="HC329" s="79"/>
      <c r="HD329" s="79"/>
    </row>
    <row r="330" spans="1:212" ht="15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58"/>
      <c r="BV330" s="58"/>
      <c r="BW330" s="58"/>
      <c r="BX330" s="58"/>
      <c r="BY330" s="58"/>
      <c r="BZ330" s="58"/>
      <c r="CA330" s="58"/>
      <c r="CB330" s="58"/>
      <c r="CC330" s="58"/>
      <c r="CD330" s="58"/>
      <c r="CE330" s="58"/>
      <c r="CF330" s="58"/>
      <c r="CG330" s="58"/>
      <c r="CH330" s="58"/>
      <c r="CI330" s="58"/>
      <c r="CJ330" s="58"/>
      <c r="CK330" s="58"/>
      <c r="CL330" s="58"/>
      <c r="CM330" s="58"/>
      <c r="CN330" s="58"/>
      <c r="CO330" s="58"/>
      <c r="CP330" s="58"/>
      <c r="CQ330" s="58"/>
      <c r="CR330" s="58"/>
      <c r="CS330" s="58"/>
      <c r="CT330" s="58"/>
      <c r="CU330" s="58"/>
      <c r="CV330" s="58"/>
      <c r="CW330" s="58"/>
      <c r="CX330" s="58"/>
      <c r="CY330" s="58"/>
      <c r="CZ330" s="58"/>
      <c r="DA330" s="58"/>
      <c r="DB330" s="58"/>
      <c r="DC330" s="58"/>
      <c r="DD330" s="58"/>
      <c r="DE330" s="58"/>
      <c r="DF330" s="58"/>
      <c r="DG330" s="58"/>
      <c r="DH330" s="58"/>
      <c r="DI330" s="58"/>
      <c r="DJ330" s="58"/>
      <c r="DK330" s="58"/>
      <c r="DL330" s="58"/>
      <c r="DM330" s="58"/>
      <c r="DN330" s="58"/>
      <c r="DO330" s="58"/>
      <c r="DP330" s="58"/>
      <c r="DQ330" s="58"/>
      <c r="DR330" s="58"/>
      <c r="DS330" s="58"/>
      <c r="FY330" s="80"/>
      <c r="FZ330" s="79"/>
      <c r="GA330" s="79"/>
      <c r="GB330" s="79"/>
      <c r="GC330" s="79"/>
      <c r="GD330" s="79"/>
      <c r="GE330" s="79"/>
      <c r="GF330" s="79"/>
      <c r="GG330" s="79"/>
      <c r="GH330" s="79"/>
      <c r="GI330" s="79"/>
      <c r="GJ330" s="79"/>
      <c r="GK330" s="79"/>
      <c r="GL330" s="79"/>
      <c r="GM330" s="79"/>
      <c r="GN330" s="79"/>
      <c r="GO330" s="79"/>
      <c r="GP330" s="79"/>
      <c r="GQ330" s="79"/>
      <c r="GR330" s="79"/>
      <c r="GS330" s="79"/>
      <c r="GT330" s="79"/>
      <c r="GU330" s="79"/>
      <c r="GV330" s="79"/>
      <c r="GW330" s="79"/>
      <c r="GX330" s="79"/>
      <c r="GY330" s="79"/>
      <c r="GZ330" s="79"/>
      <c r="HA330" s="79"/>
      <c r="HB330" s="79"/>
      <c r="HC330" s="79"/>
      <c r="HD330" s="79"/>
    </row>
    <row r="331" spans="1:212" ht="15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  <c r="BD331" s="58"/>
      <c r="BE331" s="58"/>
      <c r="BF331" s="58"/>
      <c r="BG331" s="58"/>
      <c r="BH331" s="58"/>
      <c r="BI331" s="58"/>
      <c r="BJ331" s="58"/>
      <c r="BK331" s="58"/>
      <c r="BL331" s="58"/>
      <c r="BM331" s="58"/>
      <c r="BN331" s="58"/>
      <c r="BO331" s="58"/>
      <c r="BP331" s="58"/>
      <c r="BQ331" s="58"/>
      <c r="BR331" s="58"/>
      <c r="BS331" s="58"/>
      <c r="BT331" s="58"/>
      <c r="BU331" s="58"/>
      <c r="BV331" s="58"/>
      <c r="BW331" s="58"/>
      <c r="BX331" s="58"/>
      <c r="BY331" s="58"/>
      <c r="BZ331" s="58"/>
      <c r="CA331" s="58"/>
      <c r="CB331" s="58"/>
      <c r="CC331" s="58"/>
      <c r="CD331" s="58"/>
      <c r="CE331" s="58"/>
      <c r="CF331" s="58"/>
      <c r="CG331" s="58"/>
      <c r="CH331" s="58"/>
      <c r="CI331" s="58"/>
      <c r="CJ331" s="58"/>
      <c r="CK331" s="58"/>
      <c r="CL331" s="58"/>
      <c r="CM331" s="58"/>
      <c r="CN331" s="58"/>
      <c r="CO331" s="58"/>
      <c r="CP331" s="58"/>
      <c r="CQ331" s="58"/>
      <c r="CR331" s="58"/>
      <c r="CS331" s="58"/>
      <c r="CT331" s="58"/>
      <c r="CU331" s="58"/>
      <c r="CV331" s="58"/>
      <c r="CW331" s="58"/>
      <c r="CX331" s="58"/>
      <c r="CY331" s="58"/>
      <c r="CZ331" s="58"/>
      <c r="DA331" s="58"/>
      <c r="DB331" s="58"/>
      <c r="DC331" s="58"/>
      <c r="DD331" s="58"/>
      <c r="DE331" s="58"/>
      <c r="DF331" s="58"/>
      <c r="DG331" s="58"/>
      <c r="DH331" s="58"/>
      <c r="DI331" s="58"/>
      <c r="DJ331" s="58"/>
      <c r="DK331" s="58"/>
      <c r="DL331" s="58"/>
      <c r="DM331" s="58"/>
      <c r="DN331" s="58"/>
      <c r="DO331" s="58"/>
      <c r="DP331" s="58"/>
      <c r="DQ331" s="58"/>
      <c r="DR331" s="58"/>
      <c r="DS331" s="58"/>
      <c r="FY331" s="80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9"/>
      <c r="GS331" s="79"/>
      <c r="GT331" s="79"/>
      <c r="GU331" s="79"/>
      <c r="GV331" s="79"/>
      <c r="GW331" s="79"/>
      <c r="GX331" s="79"/>
      <c r="GY331" s="79"/>
      <c r="GZ331" s="79"/>
      <c r="HA331" s="79"/>
      <c r="HB331" s="79"/>
      <c r="HC331" s="79"/>
      <c r="HD331" s="79"/>
    </row>
    <row r="332" spans="1:212" ht="15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8"/>
      <c r="BV332" s="58"/>
      <c r="BW332" s="58"/>
      <c r="BX332" s="58"/>
      <c r="BY332" s="58"/>
      <c r="BZ332" s="58"/>
      <c r="CA332" s="58"/>
      <c r="CB332" s="58"/>
      <c r="CC332" s="58"/>
      <c r="CD332" s="58"/>
      <c r="CE332" s="58"/>
      <c r="CF332" s="58"/>
      <c r="CG332" s="58"/>
      <c r="CH332" s="58"/>
      <c r="CI332" s="58"/>
      <c r="CJ332" s="58"/>
      <c r="CK332" s="58"/>
      <c r="CL332" s="58"/>
      <c r="CM332" s="58"/>
      <c r="CN332" s="58"/>
      <c r="CO332" s="58"/>
      <c r="CP332" s="58"/>
      <c r="CQ332" s="58"/>
      <c r="CR332" s="58"/>
      <c r="CS332" s="58"/>
      <c r="CT332" s="58"/>
      <c r="CU332" s="58"/>
      <c r="CV332" s="58"/>
      <c r="CW332" s="58"/>
      <c r="CX332" s="58"/>
      <c r="CY332" s="58"/>
      <c r="CZ332" s="58"/>
      <c r="DA332" s="58"/>
      <c r="DB332" s="58"/>
      <c r="DC332" s="58"/>
      <c r="DD332" s="58"/>
      <c r="DE332" s="58"/>
      <c r="DF332" s="58"/>
      <c r="DG332" s="58"/>
      <c r="DH332" s="58"/>
      <c r="DI332" s="58"/>
      <c r="DJ332" s="58"/>
      <c r="DK332" s="58"/>
      <c r="DL332" s="58"/>
      <c r="DM332" s="58"/>
      <c r="DN332" s="58"/>
      <c r="DO332" s="58"/>
      <c r="DP332" s="58"/>
      <c r="DQ332" s="58"/>
      <c r="DR332" s="58"/>
      <c r="DS332" s="58"/>
      <c r="FY332" s="80"/>
      <c r="FZ332" s="79"/>
      <c r="GA332" s="79"/>
      <c r="GB332" s="79"/>
      <c r="GC332" s="79"/>
      <c r="GD332" s="79"/>
      <c r="GE332" s="79"/>
      <c r="GF332" s="79"/>
      <c r="GG332" s="79"/>
      <c r="GH332" s="79"/>
      <c r="GI332" s="79"/>
      <c r="GJ332" s="79"/>
      <c r="GK332" s="79"/>
      <c r="GL332" s="79"/>
      <c r="GM332" s="79"/>
      <c r="GN332" s="79"/>
      <c r="GO332" s="79"/>
      <c r="GP332" s="79"/>
      <c r="GQ332" s="79"/>
      <c r="GR332" s="79"/>
      <c r="GS332" s="79"/>
      <c r="GT332" s="79"/>
      <c r="GU332" s="79"/>
      <c r="GV332" s="79"/>
      <c r="GW332" s="79"/>
      <c r="GX332" s="79"/>
      <c r="GY332" s="79"/>
      <c r="GZ332" s="79"/>
      <c r="HA332" s="79"/>
      <c r="HB332" s="79"/>
      <c r="HC332" s="79"/>
      <c r="HD332" s="79"/>
    </row>
    <row r="333" spans="1:212" ht="15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58"/>
      <c r="BV333" s="58"/>
      <c r="BW333" s="58"/>
      <c r="BX333" s="58"/>
      <c r="BY333" s="58"/>
      <c r="BZ333" s="58"/>
      <c r="CA333" s="58"/>
      <c r="CB333" s="58"/>
      <c r="CC333" s="58"/>
      <c r="CD333" s="58"/>
      <c r="CE333" s="58"/>
      <c r="CF333" s="58"/>
      <c r="CG333" s="58"/>
      <c r="CH333" s="58"/>
      <c r="CI333" s="58"/>
      <c r="CJ333" s="58"/>
      <c r="CK333" s="58"/>
      <c r="CL333" s="58"/>
      <c r="CM333" s="58"/>
      <c r="CN333" s="58"/>
      <c r="CO333" s="58"/>
      <c r="CP333" s="58"/>
      <c r="CQ333" s="58"/>
      <c r="CR333" s="58"/>
      <c r="CS333" s="58"/>
      <c r="CT333" s="58"/>
      <c r="CU333" s="58"/>
      <c r="CV333" s="58"/>
      <c r="CW333" s="58"/>
      <c r="CX333" s="58"/>
      <c r="CY333" s="58"/>
      <c r="CZ333" s="58"/>
      <c r="DA333" s="58"/>
      <c r="DB333" s="58"/>
      <c r="DC333" s="58"/>
      <c r="DD333" s="58"/>
      <c r="DE333" s="58"/>
      <c r="DF333" s="58"/>
      <c r="DG333" s="58"/>
      <c r="DH333" s="58"/>
      <c r="DI333" s="58"/>
      <c r="DJ333" s="58"/>
      <c r="DK333" s="58"/>
      <c r="DL333" s="58"/>
      <c r="DM333" s="58"/>
      <c r="DN333" s="58"/>
      <c r="DO333" s="58"/>
      <c r="DP333" s="58"/>
      <c r="DQ333" s="58"/>
      <c r="DR333" s="58"/>
      <c r="DS333" s="58"/>
      <c r="FY333" s="80"/>
      <c r="FZ333" s="79"/>
      <c r="GA333" s="79"/>
      <c r="GB333" s="79"/>
      <c r="GC333" s="79"/>
      <c r="GD333" s="79"/>
      <c r="GE333" s="79"/>
      <c r="GF333" s="79"/>
      <c r="GG333" s="79"/>
      <c r="GH333" s="79"/>
      <c r="GI333" s="79"/>
      <c r="GJ333" s="79"/>
      <c r="GK333" s="79"/>
      <c r="GL333" s="79"/>
      <c r="GM333" s="79"/>
      <c r="GN333" s="79"/>
      <c r="GO333" s="79"/>
      <c r="GP333" s="79"/>
      <c r="GQ333" s="79"/>
      <c r="GR333" s="79"/>
      <c r="GS333" s="79"/>
      <c r="GT333" s="79"/>
      <c r="GU333" s="79"/>
      <c r="GV333" s="79"/>
      <c r="GW333" s="79"/>
      <c r="GX333" s="79"/>
      <c r="GY333" s="79"/>
      <c r="GZ333" s="79"/>
      <c r="HA333" s="79"/>
      <c r="HB333" s="79"/>
      <c r="HC333" s="79"/>
      <c r="HD333" s="79"/>
    </row>
    <row r="334" spans="1:212" ht="15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  <c r="BD334" s="58"/>
      <c r="BE334" s="58"/>
      <c r="BF334" s="58"/>
      <c r="BG334" s="58"/>
      <c r="BH334" s="58"/>
      <c r="BI334" s="58"/>
      <c r="BJ334" s="58"/>
      <c r="BK334" s="58"/>
      <c r="BL334" s="58"/>
      <c r="BM334" s="58"/>
      <c r="BN334" s="58"/>
      <c r="BO334" s="58"/>
      <c r="BP334" s="58"/>
      <c r="BQ334" s="58"/>
      <c r="BR334" s="58"/>
      <c r="BS334" s="58"/>
      <c r="BT334" s="58"/>
      <c r="BU334" s="58"/>
      <c r="BV334" s="58"/>
      <c r="BW334" s="58"/>
      <c r="BX334" s="58"/>
      <c r="BY334" s="58"/>
      <c r="BZ334" s="58"/>
      <c r="CA334" s="58"/>
      <c r="CB334" s="58"/>
      <c r="CC334" s="58"/>
      <c r="CD334" s="58"/>
      <c r="CE334" s="58"/>
      <c r="CF334" s="58"/>
      <c r="CG334" s="58"/>
      <c r="CH334" s="58"/>
      <c r="CI334" s="58"/>
      <c r="CJ334" s="58"/>
      <c r="CK334" s="58"/>
      <c r="CL334" s="58"/>
      <c r="CM334" s="58"/>
      <c r="CN334" s="58"/>
      <c r="CO334" s="58"/>
      <c r="CP334" s="58"/>
      <c r="CQ334" s="58"/>
      <c r="CR334" s="58"/>
      <c r="CS334" s="58"/>
      <c r="CT334" s="58"/>
      <c r="CU334" s="58"/>
      <c r="CV334" s="58"/>
      <c r="CW334" s="58"/>
      <c r="CX334" s="58"/>
      <c r="CY334" s="58"/>
      <c r="CZ334" s="58"/>
      <c r="DA334" s="58"/>
      <c r="DB334" s="58"/>
      <c r="DC334" s="58"/>
      <c r="DD334" s="58"/>
      <c r="DE334" s="58"/>
      <c r="DF334" s="58"/>
      <c r="DG334" s="58"/>
      <c r="DH334" s="58"/>
      <c r="DI334" s="58"/>
      <c r="DJ334" s="58"/>
      <c r="DK334" s="58"/>
      <c r="DL334" s="58"/>
      <c r="DM334" s="58"/>
      <c r="DN334" s="58"/>
      <c r="DO334" s="58"/>
      <c r="DP334" s="58"/>
      <c r="DQ334" s="58"/>
      <c r="DR334" s="58"/>
      <c r="DS334" s="58"/>
      <c r="FY334" s="80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9"/>
      <c r="GS334" s="79"/>
      <c r="GT334" s="79"/>
      <c r="GU334" s="79"/>
      <c r="GV334" s="79"/>
      <c r="GW334" s="79"/>
      <c r="GX334" s="79"/>
      <c r="GY334" s="79"/>
      <c r="GZ334" s="79"/>
      <c r="HA334" s="79"/>
      <c r="HB334" s="79"/>
      <c r="HC334" s="79"/>
      <c r="HD334" s="79"/>
    </row>
    <row r="335" spans="1:212" ht="15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  <c r="BD335" s="58"/>
      <c r="BE335" s="58"/>
      <c r="BF335" s="58"/>
      <c r="BG335" s="58"/>
      <c r="BH335" s="58"/>
      <c r="BI335" s="58"/>
      <c r="BJ335" s="58"/>
      <c r="BK335" s="58"/>
      <c r="BL335" s="58"/>
      <c r="BM335" s="58"/>
      <c r="BN335" s="58"/>
      <c r="BO335" s="58"/>
      <c r="BP335" s="58"/>
      <c r="BQ335" s="58"/>
      <c r="BR335" s="58"/>
      <c r="BS335" s="58"/>
      <c r="BT335" s="58"/>
      <c r="BU335" s="58"/>
      <c r="BV335" s="58"/>
      <c r="BW335" s="58"/>
      <c r="BX335" s="58"/>
      <c r="BY335" s="58"/>
      <c r="BZ335" s="58"/>
      <c r="CA335" s="58"/>
      <c r="CB335" s="58"/>
      <c r="CC335" s="58"/>
      <c r="CD335" s="58"/>
      <c r="CE335" s="58"/>
      <c r="CF335" s="58"/>
      <c r="CG335" s="58"/>
      <c r="CH335" s="58"/>
      <c r="CI335" s="58"/>
      <c r="CJ335" s="58"/>
      <c r="CK335" s="58"/>
      <c r="CL335" s="58"/>
      <c r="CM335" s="58"/>
      <c r="CN335" s="58"/>
      <c r="CO335" s="58"/>
      <c r="CP335" s="58"/>
      <c r="CQ335" s="58"/>
      <c r="CR335" s="58"/>
      <c r="CS335" s="58"/>
      <c r="CT335" s="58"/>
      <c r="CU335" s="58"/>
      <c r="CV335" s="58"/>
      <c r="CW335" s="58"/>
      <c r="CX335" s="58"/>
      <c r="CY335" s="58"/>
      <c r="CZ335" s="58"/>
      <c r="DA335" s="58"/>
      <c r="DB335" s="58"/>
      <c r="DC335" s="58"/>
      <c r="DD335" s="58"/>
      <c r="DE335" s="58"/>
      <c r="DF335" s="58"/>
      <c r="DG335" s="58"/>
      <c r="DH335" s="58"/>
      <c r="DI335" s="58"/>
      <c r="DJ335" s="58"/>
      <c r="DK335" s="58"/>
      <c r="DL335" s="58"/>
      <c r="DM335" s="58"/>
      <c r="DN335" s="58"/>
      <c r="DO335" s="58"/>
      <c r="DP335" s="58"/>
      <c r="DQ335" s="58"/>
      <c r="DR335" s="58"/>
      <c r="DS335" s="58"/>
      <c r="FY335" s="80"/>
      <c r="FZ335" s="79"/>
      <c r="GA335" s="79"/>
      <c r="GB335" s="79"/>
      <c r="GC335" s="79"/>
      <c r="GD335" s="79"/>
      <c r="GE335" s="79"/>
      <c r="GF335" s="79"/>
      <c r="GG335" s="79"/>
      <c r="GH335" s="79"/>
      <c r="GI335" s="79"/>
      <c r="GJ335" s="79"/>
      <c r="GK335" s="79"/>
      <c r="GL335" s="79"/>
      <c r="GM335" s="79"/>
      <c r="GN335" s="79"/>
      <c r="GO335" s="79"/>
      <c r="GP335" s="79"/>
      <c r="GQ335" s="79"/>
      <c r="GR335" s="79"/>
      <c r="GS335" s="79"/>
      <c r="GT335" s="79"/>
      <c r="GU335" s="79"/>
      <c r="GV335" s="79"/>
      <c r="GW335" s="79"/>
      <c r="GX335" s="79"/>
      <c r="GY335" s="79"/>
      <c r="GZ335" s="79"/>
      <c r="HA335" s="79"/>
      <c r="HB335" s="79"/>
      <c r="HC335" s="79"/>
      <c r="HD335" s="79"/>
    </row>
    <row r="336" spans="1:212" ht="15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  <c r="BD336" s="58"/>
      <c r="BE336" s="58"/>
      <c r="BF336" s="58"/>
      <c r="BG336" s="58"/>
      <c r="BH336" s="58"/>
      <c r="BI336" s="58"/>
      <c r="BJ336" s="58"/>
      <c r="BK336" s="58"/>
      <c r="BL336" s="58"/>
      <c r="BM336" s="58"/>
      <c r="BN336" s="58"/>
      <c r="BO336" s="58"/>
      <c r="BP336" s="58"/>
      <c r="BQ336" s="58"/>
      <c r="BR336" s="58"/>
      <c r="BS336" s="58"/>
      <c r="BT336" s="58"/>
      <c r="BU336" s="58"/>
      <c r="BV336" s="58"/>
      <c r="BW336" s="58"/>
      <c r="BX336" s="58"/>
      <c r="BY336" s="58"/>
      <c r="BZ336" s="58"/>
      <c r="CA336" s="58"/>
      <c r="CB336" s="58"/>
      <c r="CC336" s="58"/>
      <c r="CD336" s="58"/>
      <c r="CE336" s="58"/>
      <c r="CF336" s="58"/>
      <c r="CG336" s="58"/>
      <c r="CH336" s="58"/>
      <c r="CI336" s="58"/>
      <c r="CJ336" s="58"/>
      <c r="CK336" s="58"/>
      <c r="CL336" s="58"/>
      <c r="CM336" s="58"/>
      <c r="CN336" s="58"/>
      <c r="CO336" s="58"/>
      <c r="CP336" s="58"/>
      <c r="CQ336" s="58"/>
      <c r="CR336" s="58"/>
      <c r="CS336" s="58"/>
      <c r="CT336" s="58"/>
      <c r="CU336" s="58"/>
      <c r="CV336" s="58"/>
      <c r="CW336" s="58"/>
      <c r="CX336" s="58"/>
      <c r="CY336" s="58"/>
      <c r="CZ336" s="58"/>
      <c r="DA336" s="58"/>
      <c r="DB336" s="58"/>
      <c r="DC336" s="58"/>
      <c r="DD336" s="58"/>
      <c r="DE336" s="58"/>
      <c r="DF336" s="58"/>
      <c r="DG336" s="58"/>
      <c r="DH336" s="58"/>
      <c r="DI336" s="58"/>
      <c r="DJ336" s="58"/>
      <c r="DK336" s="58"/>
      <c r="DL336" s="58"/>
      <c r="DM336" s="58"/>
      <c r="DN336" s="58"/>
      <c r="DO336" s="58"/>
      <c r="DP336" s="58"/>
      <c r="DQ336" s="58"/>
      <c r="DR336" s="58"/>
      <c r="DS336" s="58"/>
      <c r="FY336" s="80"/>
      <c r="FZ336" s="79"/>
      <c r="GA336" s="79"/>
      <c r="GB336" s="79"/>
      <c r="GC336" s="79"/>
      <c r="GD336" s="79"/>
      <c r="GE336" s="79"/>
      <c r="GF336" s="79"/>
      <c r="GG336" s="79"/>
      <c r="GH336" s="79"/>
      <c r="GI336" s="79"/>
      <c r="GJ336" s="79"/>
      <c r="GK336" s="79"/>
      <c r="GL336" s="79"/>
      <c r="GM336" s="79"/>
      <c r="GN336" s="79"/>
      <c r="GO336" s="79"/>
      <c r="GP336" s="79"/>
      <c r="GQ336" s="79"/>
      <c r="GR336" s="79"/>
      <c r="GS336" s="79"/>
      <c r="GT336" s="79"/>
      <c r="GU336" s="79"/>
      <c r="GV336" s="79"/>
      <c r="GW336" s="79"/>
      <c r="GX336" s="79"/>
      <c r="GY336" s="79"/>
      <c r="GZ336" s="79"/>
      <c r="HA336" s="79"/>
      <c r="HB336" s="79"/>
      <c r="HC336" s="79"/>
      <c r="HD336" s="79"/>
    </row>
    <row r="337" spans="1:212" ht="15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8"/>
      <c r="BE337" s="58"/>
      <c r="BF337" s="58"/>
      <c r="BG337" s="58"/>
      <c r="BH337" s="58"/>
      <c r="BI337" s="58"/>
      <c r="BJ337" s="58"/>
      <c r="BK337" s="58"/>
      <c r="BL337" s="58"/>
      <c r="BM337" s="58"/>
      <c r="BN337" s="58"/>
      <c r="BO337" s="58"/>
      <c r="BP337" s="58"/>
      <c r="BQ337" s="58"/>
      <c r="BR337" s="58"/>
      <c r="BS337" s="58"/>
      <c r="BT337" s="58"/>
      <c r="BU337" s="58"/>
      <c r="BV337" s="58"/>
      <c r="BW337" s="58"/>
      <c r="BX337" s="58"/>
      <c r="BY337" s="58"/>
      <c r="BZ337" s="58"/>
      <c r="CA337" s="58"/>
      <c r="CB337" s="58"/>
      <c r="CC337" s="58"/>
      <c r="CD337" s="58"/>
      <c r="CE337" s="58"/>
      <c r="CF337" s="58"/>
      <c r="CG337" s="58"/>
      <c r="CH337" s="58"/>
      <c r="CI337" s="58"/>
      <c r="CJ337" s="58"/>
      <c r="CK337" s="58"/>
      <c r="CL337" s="58"/>
      <c r="CM337" s="58"/>
      <c r="CN337" s="58"/>
      <c r="CO337" s="58"/>
      <c r="CP337" s="58"/>
      <c r="CQ337" s="58"/>
      <c r="CR337" s="58"/>
      <c r="CS337" s="58"/>
      <c r="CT337" s="58"/>
      <c r="CU337" s="58"/>
      <c r="CV337" s="58"/>
      <c r="CW337" s="58"/>
      <c r="CX337" s="58"/>
      <c r="CY337" s="58"/>
      <c r="CZ337" s="58"/>
      <c r="DA337" s="58"/>
      <c r="DB337" s="58"/>
      <c r="DC337" s="58"/>
      <c r="DD337" s="58"/>
      <c r="DE337" s="58"/>
      <c r="DF337" s="58"/>
      <c r="DG337" s="58"/>
      <c r="DH337" s="58"/>
      <c r="DI337" s="58"/>
      <c r="DJ337" s="58"/>
      <c r="DK337" s="58"/>
      <c r="DL337" s="58"/>
      <c r="DM337" s="58"/>
      <c r="DN337" s="58"/>
      <c r="DO337" s="58"/>
      <c r="DP337" s="58"/>
      <c r="DQ337" s="58"/>
      <c r="DR337" s="58"/>
      <c r="DS337" s="58"/>
      <c r="FY337" s="80"/>
      <c r="FZ337" s="79"/>
      <c r="GA337" s="79"/>
      <c r="GB337" s="79"/>
      <c r="GC337" s="79"/>
      <c r="GD337" s="79"/>
      <c r="GE337" s="79"/>
      <c r="GF337" s="79"/>
      <c r="GG337" s="79"/>
      <c r="GH337" s="79"/>
      <c r="GI337" s="79"/>
      <c r="GJ337" s="79"/>
      <c r="GK337" s="79"/>
      <c r="GL337" s="79"/>
      <c r="GM337" s="79"/>
      <c r="GN337" s="79"/>
      <c r="GO337" s="79"/>
      <c r="GP337" s="79"/>
      <c r="GQ337" s="79"/>
      <c r="GR337" s="79"/>
      <c r="GS337" s="79"/>
      <c r="GT337" s="79"/>
      <c r="GU337" s="79"/>
      <c r="GV337" s="79"/>
      <c r="GW337" s="79"/>
      <c r="GX337" s="79"/>
      <c r="GY337" s="79"/>
      <c r="GZ337" s="79"/>
      <c r="HA337" s="79"/>
      <c r="HB337" s="79"/>
      <c r="HC337" s="79"/>
      <c r="HD337" s="79"/>
    </row>
    <row r="338" spans="1:212" ht="15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  <c r="BD338" s="58"/>
      <c r="BE338" s="58"/>
      <c r="BF338" s="58"/>
      <c r="BG338" s="58"/>
      <c r="BH338" s="58"/>
      <c r="BI338" s="58"/>
      <c r="BJ338" s="58"/>
      <c r="BK338" s="58"/>
      <c r="BL338" s="58"/>
      <c r="BM338" s="58"/>
      <c r="BN338" s="58"/>
      <c r="BO338" s="58"/>
      <c r="BP338" s="58"/>
      <c r="BQ338" s="58"/>
      <c r="BR338" s="58"/>
      <c r="BS338" s="58"/>
      <c r="BT338" s="58"/>
      <c r="BU338" s="58"/>
      <c r="BV338" s="58"/>
      <c r="BW338" s="58"/>
      <c r="BX338" s="58"/>
      <c r="BY338" s="58"/>
      <c r="BZ338" s="58"/>
      <c r="CA338" s="58"/>
      <c r="CB338" s="58"/>
      <c r="CC338" s="58"/>
      <c r="CD338" s="58"/>
      <c r="CE338" s="58"/>
      <c r="CF338" s="58"/>
      <c r="CG338" s="58"/>
      <c r="CH338" s="58"/>
      <c r="CI338" s="58"/>
      <c r="CJ338" s="58"/>
      <c r="CK338" s="58"/>
      <c r="CL338" s="58"/>
      <c r="CM338" s="58"/>
      <c r="CN338" s="58"/>
      <c r="CO338" s="58"/>
      <c r="CP338" s="58"/>
      <c r="CQ338" s="58"/>
      <c r="CR338" s="58"/>
      <c r="CS338" s="58"/>
      <c r="CT338" s="58"/>
      <c r="CU338" s="58"/>
      <c r="CV338" s="58"/>
      <c r="CW338" s="58"/>
      <c r="CX338" s="58"/>
      <c r="CY338" s="58"/>
      <c r="CZ338" s="58"/>
      <c r="DA338" s="58"/>
      <c r="DB338" s="58"/>
      <c r="DC338" s="58"/>
      <c r="DD338" s="58"/>
      <c r="DE338" s="58"/>
      <c r="DF338" s="58"/>
      <c r="DG338" s="58"/>
      <c r="DH338" s="58"/>
      <c r="DI338" s="58"/>
      <c r="DJ338" s="58"/>
      <c r="DK338" s="58"/>
      <c r="DL338" s="58"/>
      <c r="DM338" s="58"/>
      <c r="DN338" s="58"/>
      <c r="DO338" s="58"/>
      <c r="DP338" s="58"/>
      <c r="DQ338" s="58"/>
      <c r="DR338" s="58"/>
      <c r="DS338" s="58"/>
      <c r="FY338" s="80"/>
      <c r="FZ338" s="79"/>
      <c r="GA338" s="79"/>
      <c r="GB338" s="79"/>
      <c r="GC338" s="79"/>
      <c r="GD338" s="79"/>
      <c r="GE338" s="79"/>
      <c r="GF338" s="79"/>
      <c r="GG338" s="79"/>
      <c r="GH338" s="79"/>
      <c r="GI338" s="79"/>
      <c r="GJ338" s="79"/>
      <c r="GK338" s="79"/>
      <c r="GL338" s="79"/>
      <c r="GM338" s="79"/>
      <c r="GN338" s="79"/>
      <c r="GO338" s="79"/>
      <c r="GP338" s="79"/>
      <c r="GQ338" s="79"/>
      <c r="GR338" s="79"/>
      <c r="GS338" s="79"/>
      <c r="GT338" s="79"/>
      <c r="GU338" s="79"/>
      <c r="GV338" s="79"/>
      <c r="GW338" s="79"/>
      <c r="GX338" s="79"/>
      <c r="GY338" s="79"/>
      <c r="GZ338" s="79"/>
      <c r="HA338" s="79"/>
      <c r="HB338" s="79"/>
      <c r="HC338" s="79"/>
      <c r="HD338" s="79"/>
    </row>
    <row r="339" spans="1:212" ht="15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  <c r="BD339" s="58"/>
      <c r="BE339" s="58"/>
      <c r="BF339" s="58"/>
      <c r="BG339" s="58"/>
      <c r="BH339" s="58"/>
      <c r="BI339" s="58"/>
      <c r="BJ339" s="58"/>
      <c r="BK339" s="58"/>
      <c r="BL339" s="58"/>
      <c r="BM339" s="58"/>
      <c r="BN339" s="58"/>
      <c r="BO339" s="58"/>
      <c r="BP339" s="58"/>
      <c r="BQ339" s="58"/>
      <c r="BR339" s="58"/>
      <c r="BS339" s="58"/>
      <c r="BT339" s="58"/>
      <c r="BU339" s="58"/>
      <c r="BV339" s="58"/>
      <c r="BW339" s="58"/>
      <c r="BX339" s="58"/>
      <c r="BY339" s="58"/>
      <c r="BZ339" s="58"/>
      <c r="CA339" s="58"/>
      <c r="CB339" s="58"/>
      <c r="CC339" s="58"/>
      <c r="CD339" s="58"/>
      <c r="CE339" s="58"/>
      <c r="CF339" s="58"/>
      <c r="CG339" s="58"/>
      <c r="CH339" s="58"/>
      <c r="CI339" s="58"/>
      <c r="CJ339" s="58"/>
      <c r="CK339" s="58"/>
      <c r="CL339" s="58"/>
      <c r="CM339" s="58"/>
      <c r="CN339" s="58"/>
      <c r="CO339" s="58"/>
      <c r="CP339" s="58"/>
      <c r="CQ339" s="58"/>
      <c r="CR339" s="58"/>
      <c r="CS339" s="58"/>
      <c r="CT339" s="58"/>
      <c r="CU339" s="58"/>
      <c r="CV339" s="58"/>
      <c r="CW339" s="58"/>
      <c r="CX339" s="58"/>
      <c r="CY339" s="58"/>
      <c r="CZ339" s="58"/>
      <c r="DA339" s="58"/>
      <c r="DB339" s="58"/>
      <c r="DC339" s="58"/>
      <c r="DD339" s="58"/>
      <c r="DE339" s="58"/>
      <c r="DF339" s="58"/>
      <c r="DG339" s="58"/>
      <c r="DH339" s="58"/>
      <c r="DI339" s="58"/>
      <c r="DJ339" s="58"/>
      <c r="DK339" s="58"/>
      <c r="DL339" s="58"/>
      <c r="DM339" s="58"/>
      <c r="DN339" s="58"/>
      <c r="DO339" s="58"/>
      <c r="DP339" s="58"/>
      <c r="DQ339" s="58"/>
      <c r="DR339" s="58"/>
      <c r="DS339" s="58"/>
      <c r="FY339" s="80"/>
      <c r="FZ339" s="79"/>
      <c r="GA339" s="79"/>
      <c r="GB339" s="79"/>
      <c r="GC339" s="79"/>
      <c r="GD339" s="79"/>
      <c r="GE339" s="79"/>
      <c r="GF339" s="79"/>
      <c r="GG339" s="79"/>
      <c r="GH339" s="79"/>
      <c r="GI339" s="79"/>
      <c r="GJ339" s="79"/>
      <c r="GK339" s="79"/>
      <c r="GL339" s="79"/>
      <c r="GM339" s="79"/>
      <c r="GN339" s="79"/>
      <c r="GO339" s="79"/>
      <c r="GP339" s="79"/>
      <c r="GQ339" s="79"/>
      <c r="GR339" s="79"/>
      <c r="GS339" s="79"/>
      <c r="GT339" s="79"/>
      <c r="GU339" s="79"/>
      <c r="GV339" s="79"/>
      <c r="GW339" s="79"/>
      <c r="GX339" s="79"/>
      <c r="GY339" s="79"/>
      <c r="GZ339" s="79"/>
      <c r="HA339" s="79"/>
      <c r="HB339" s="79"/>
      <c r="HC339" s="79"/>
      <c r="HD339" s="79"/>
    </row>
    <row r="340" spans="1:212" ht="15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  <c r="BD340" s="58"/>
      <c r="BE340" s="58"/>
      <c r="BF340" s="58"/>
      <c r="BG340" s="58"/>
      <c r="BH340" s="58"/>
      <c r="BI340" s="58"/>
      <c r="BJ340" s="58"/>
      <c r="BK340" s="58"/>
      <c r="BL340" s="58"/>
      <c r="BM340" s="58"/>
      <c r="BN340" s="58"/>
      <c r="BO340" s="58"/>
      <c r="BP340" s="58"/>
      <c r="BQ340" s="58"/>
      <c r="BR340" s="58"/>
      <c r="BS340" s="58"/>
      <c r="BT340" s="58"/>
      <c r="BU340" s="58"/>
      <c r="BV340" s="58"/>
      <c r="BW340" s="58"/>
      <c r="BX340" s="58"/>
      <c r="BY340" s="58"/>
      <c r="BZ340" s="58"/>
      <c r="CA340" s="58"/>
      <c r="CB340" s="58"/>
      <c r="CC340" s="58"/>
      <c r="CD340" s="58"/>
      <c r="CE340" s="58"/>
      <c r="CF340" s="58"/>
      <c r="CG340" s="58"/>
      <c r="CH340" s="58"/>
      <c r="CI340" s="58"/>
      <c r="CJ340" s="58"/>
      <c r="CK340" s="58"/>
      <c r="CL340" s="58"/>
      <c r="CM340" s="58"/>
      <c r="CN340" s="58"/>
      <c r="CO340" s="58"/>
      <c r="CP340" s="58"/>
      <c r="CQ340" s="58"/>
      <c r="CR340" s="58"/>
      <c r="CS340" s="58"/>
      <c r="CT340" s="58"/>
      <c r="CU340" s="58"/>
      <c r="CV340" s="58"/>
      <c r="CW340" s="58"/>
      <c r="CX340" s="58"/>
      <c r="CY340" s="58"/>
      <c r="CZ340" s="58"/>
      <c r="DA340" s="58"/>
      <c r="DB340" s="58"/>
      <c r="DC340" s="58"/>
      <c r="DD340" s="58"/>
      <c r="DE340" s="58"/>
      <c r="DF340" s="58"/>
      <c r="DG340" s="58"/>
      <c r="DH340" s="58"/>
      <c r="DI340" s="58"/>
      <c r="DJ340" s="58"/>
      <c r="DK340" s="58"/>
      <c r="DL340" s="58"/>
      <c r="DM340" s="58"/>
      <c r="DN340" s="58"/>
      <c r="DO340" s="58"/>
      <c r="DP340" s="58"/>
      <c r="DQ340" s="58"/>
      <c r="DR340" s="58"/>
      <c r="DS340" s="58"/>
      <c r="FY340" s="80"/>
      <c r="FZ340" s="79"/>
      <c r="GA340" s="79"/>
      <c r="GB340" s="79"/>
      <c r="GC340" s="79"/>
      <c r="GD340" s="79"/>
      <c r="GE340" s="79"/>
      <c r="GF340" s="79"/>
      <c r="GG340" s="79"/>
      <c r="GH340" s="79"/>
      <c r="GI340" s="79"/>
      <c r="GJ340" s="79"/>
      <c r="GK340" s="79"/>
      <c r="GL340" s="79"/>
      <c r="GM340" s="79"/>
      <c r="GN340" s="79"/>
      <c r="GO340" s="79"/>
      <c r="GP340" s="79"/>
      <c r="GQ340" s="79"/>
      <c r="GR340" s="79"/>
      <c r="GS340" s="79"/>
      <c r="GT340" s="79"/>
      <c r="GU340" s="79"/>
      <c r="GV340" s="79"/>
      <c r="GW340" s="79"/>
      <c r="GX340" s="79"/>
      <c r="GY340" s="79"/>
      <c r="GZ340" s="79"/>
      <c r="HA340" s="79"/>
      <c r="HB340" s="79"/>
      <c r="HC340" s="79"/>
      <c r="HD340" s="79"/>
    </row>
    <row r="341" spans="1:212" ht="15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  <c r="BD341" s="58"/>
      <c r="BE341" s="58"/>
      <c r="BF341" s="58"/>
      <c r="BG341" s="58"/>
      <c r="BH341" s="58"/>
      <c r="BI341" s="58"/>
      <c r="BJ341" s="58"/>
      <c r="BK341" s="58"/>
      <c r="BL341" s="58"/>
      <c r="BM341" s="58"/>
      <c r="BN341" s="58"/>
      <c r="BO341" s="58"/>
      <c r="BP341" s="58"/>
      <c r="BQ341" s="58"/>
      <c r="BR341" s="58"/>
      <c r="BS341" s="58"/>
      <c r="BT341" s="58"/>
      <c r="BU341" s="58"/>
      <c r="BV341" s="58"/>
      <c r="BW341" s="58"/>
      <c r="BX341" s="58"/>
      <c r="BY341" s="58"/>
      <c r="BZ341" s="58"/>
      <c r="CA341" s="58"/>
      <c r="CB341" s="58"/>
      <c r="CC341" s="58"/>
      <c r="CD341" s="58"/>
      <c r="CE341" s="58"/>
      <c r="CF341" s="58"/>
      <c r="CG341" s="58"/>
      <c r="CH341" s="58"/>
      <c r="CI341" s="58"/>
      <c r="CJ341" s="58"/>
      <c r="CK341" s="58"/>
      <c r="CL341" s="58"/>
      <c r="CM341" s="58"/>
      <c r="CN341" s="58"/>
      <c r="CO341" s="58"/>
      <c r="CP341" s="58"/>
      <c r="CQ341" s="58"/>
      <c r="CR341" s="58"/>
      <c r="CS341" s="58"/>
      <c r="CT341" s="58"/>
      <c r="CU341" s="58"/>
      <c r="CV341" s="58"/>
      <c r="CW341" s="58"/>
      <c r="CX341" s="58"/>
      <c r="CY341" s="58"/>
      <c r="CZ341" s="58"/>
      <c r="DA341" s="58"/>
      <c r="DB341" s="58"/>
      <c r="DC341" s="58"/>
      <c r="DD341" s="58"/>
      <c r="DE341" s="58"/>
      <c r="DF341" s="58"/>
      <c r="DG341" s="58"/>
      <c r="DH341" s="58"/>
      <c r="DI341" s="58"/>
      <c r="DJ341" s="58"/>
      <c r="DK341" s="58"/>
      <c r="DL341" s="58"/>
      <c r="DM341" s="58"/>
      <c r="DN341" s="58"/>
      <c r="DO341" s="58"/>
      <c r="DP341" s="58"/>
      <c r="DQ341" s="58"/>
      <c r="DR341" s="58"/>
      <c r="DS341" s="58"/>
      <c r="FY341" s="80"/>
      <c r="FZ341" s="79"/>
      <c r="GA341" s="79"/>
      <c r="GB341" s="79"/>
      <c r="GC341" s="79"/>
      <c r="GD341" s="79"/>
      <c r="GE341" s="79"/>
      <c r="GF341" s="79"/>
      <c r="GG341" s="79"/>
      <c r="GH341" s="79"/>
      <c r="GI341" s="79"/>
      <c r="GJ341" s="79"/>
      <c r="GK341" s="79"/>
      <c r="GL341" s="79"/>
      <c r="GM341" s="79"/>
      <c r="GN341" s="79"/>
      <c r="GO341" s="79"/>
      <c r="GP341" s="79"/>
      <c r="GQ341" s="79"/>
      <c r="GR341" s="79"/>
      <c r="GS341" s="79"/>
      <c r="GT341" s="79"/>
      <c r="GU341" s="79"/>
      <c r="GV341" s="79"/>
      <c r="GW341" s="79"/>
      <c r="GX341" s="79"/>
      <c r="GY341" s="79"/>
      <c r="GZ341" s="79"/>
      <c r="HA341" s="79"/>
      <c r="HB341" s="79"/>
      <c r="HC341" s="79"/>
      <c r="HD341" s="79"/>
    </row>
    <row r="342" spans="1:212" ht="15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  <c r="BD342" s="58"/>
      <c r="BE342" s="58"/>
      <c r="BF342" s="58"/>
      <c r="BG342" s="58"/>
      <c r="BH342" s="58"/>
      <c r="BI342" s="58"/>
      <c r="BJ342" s="58"/>
      <c r="BK342" s="58"/>
      <c r="BL342" s="58"/>
      <c r="BM342" s="58"/>
      <c r="BN342" s="58"/>
      <c r="BO342" s="58"/>
      <c r="BP342" s="58"/>
      <c r="BQ342" s="58"/>
      <c r="BR342" s="58"/>
      <c r="BS342" s="58"/>
      <c r="BT342" s="58"/>
      <c r="BU342" s="58"/>
      <c r="BV342" s="58"/>
      <c r="BW342" s="58"/>
      <c r="BX342" s="58"/>
      <c r="BY342" s="58"/>
      <c r="BZ342" s="58"/>
      <c r="CA342" s="58"/>
      <c r="CB342" s="58"/>
      <c r="CC342" s="58"/>
      <c r="CD342" s="58"/>
      <c r="CE342" s="58"/>
      <c r="CF342" s="58"/>
      <c r="CG342" s="58"/>
      <c r="CH342" s="58"/>
      <c r="CI342" s="58"/>
      <c r="CJ342" s="58"/>
      <c r="CK342" s="58"/>
      <c r="CL342" s="58"/>
      <c r="CM342" s="58"/>
      <c r="CN342" s="58"/>
      <c r="CO342" s="58"/>
      <c r="CP342" s="58"/>
      <c r="CQ342" s="58"/>
      <c r="CR342" s="58"/>
      <c r="CS342" s="58"/>
      <c r="CT342" s="58"/>
      <c r="CU342" s="58"/>
      <c r="CV342" s="58"/>
      <c r="CW342" s="58"/>
      <c r="CX342" s="58"/>
      <c r="CY342" s="58"/>
      <c r="CZ342" s="58"/>
      <c r="DA342" s="58"/>
      <c r="DB342" s="58"/>
      <c r="DC342" s="58"/>
      <c r="DD342" s="58"/>
      <c r="DE342" s="58"/>
      <c r="DF342" s="58"/>
      <c r="DG342" s="58"/>
      <c r="DH342" s="58"/>
      <c r="DI342" s="58"/>
      <c r="DJ342" s="58"/>
      <c r="DK342" s="58"/>
      <c r="DL342" s="58"/>
      <c r="DM342" s="58"/>
      <c r="DN342" s="58"/>
      <c r="DO342" s="58"/>
      <c r="DP342" s="58"/>
      <c r="DQ342" s="58"/>
      <c r="DR342" s="58"/>
      <c r="DS342" s="58"/>
      <c r="FY342" s="80"/>
      <c r="FZ342" s="79"/>
      <c r="GA342" s="79"/>
      <c r="GB342" s="79"/>
      <c r="GC342" s="79"/>
      <c r="GD342" s="79"/>
      <c r="GE342" s="79"/>
      <c r="GF342" s="79"/>
      <c r="GG342" s="79"/>
      <c r="GH342" s="79"/>
      <c r="GI342" s="79"/>
      <c r="GJ342" s="79"/>
      <c r="GK342" s="79"/>
      <c r="GL342" s="79"/>
      <c r="GM342" s="79"/>
      <c r="GN342" s="79"/>
      <c r="GO342" s="79"/>
      <c r="GP342" s="79"/>
      <c r="GQ342" s="79"/>
      <c r="GR342" s="79"/>
      <c r="GS342" s="79"/>
      <c r="GT342" s="79"/>
      <c r="GU342" s="79"/>
      <c r="GV342" s="79"/>
      <c r="GW342" s="79"/>
      <c r="GX342" s="79"/>
      <c r="GY342" s="79"/>
      <c r="GZ342" s="79"/>
      <c r="HA342" s="79"/>
      <c r="HB342" s="79"/>
      <c r="HC342" s="79"/>
      <c r="HD342" s="79"/>
    </row>
    <row r="343" spans="1:212" ht="15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  <c r="BD343" s="58"/>
      <c r="BE343" s="58"/>
      <c r="BF343" s="58"/>
      <c r="BG343" s="58"/>
      <c r="BH343" s="58"/>
      <c r="BI343" s="58"/>
      <c r="BJ343" s="58"/>
      <c r="BK343" s="58"/>
      <c r="BL343" s="58"/>
      <c r="BM343" s="58"/>
      <c r="BN343" s="58"/>
      <c r="BO343" s="58"/>
      <c r="BP343" s="58"/>
      <c r="BQ343" s="58"/>
      <c r="BR343" s="58"/>
      <c r="BS343" s="58"/>
      <c r="BT343" s="58"/>
      <c r="BU343" s="58"/>
      <c r="BV343" s="58"/>
      <c r="BW343" s="58"/>
      <c r="BX343" s="58"/>
      <c r="BY343" s="58"/>
      <c r="BZ343" s="58"/>
      <c r="CA343" s="58"/>
      <c r="CB343" s="58"/>
      <c r="CC343" s="58"/>
      <c r="CD343" s="58"/>
      <c r="CE343" s="58"/>
      <c r="CF343" s="58"/>
      <c r="CG343" s="58"/>
      <c r="CH343" s="58"/>
      <c r="CI343" s="58"/>
      <c r="CJ343" s="58"/>
      <c r="CK343" s="58"/>
      <c r="CL343" s="58"/>
      <c r="CM343" s="58"/>
      <c r="CN343" s="58"/>
      <c r="CO343" s="58"/>
      <c r="CP343" s="58"/>
      <c r="CQ343" s="58"/>
      <c r="CR343" s="58"/>
      <c r="CS343" s="58"/>
      <c r="CT343" s="58"/>
      <c r="CU343" s="58"/>
      <c r="CV343" s="58"/>
      <c r="CW343" s="58"/>
      <c r="CX343" s="58"/>
      <c r="CY343" s="58"/>
      <c r="CZ343" s="58"/>
      <c r="DA343" s="58"/>
      <c r="DB343" s="58"/>
      <c r="DC343" s="58"/>
      <c r="DD343" s="58"/>
      <c r="DE343" s="58"/>
      <c r="DF343" s="58"/>
      <c r="DG343" s="58"/>
      <c r="DH343" s="58"/>
      <c r="DI343" s="58"/>
      <c r="DJ343" s="58"/>
      <c r="DK343" s="58"/>
      <c r="DL343" s="58"/>
      <c r="DM343" s="58"/>
      <c r="DN343" s="58"/>
      <c r="DO343" s="58"/>
      <c r="DP343" s="58"/>
      <c r="DQ343" s="58"/>
      <c r="DR343" s="58"/>
      <c r="DS343" s="58"/>
      <c r="FY343" s="80"/>
      <c r="FZ343" s="79"/>
      <c r="GA343" s="79"/>
      <c r="GB343" s="79"/>
      <c r="GC343" s="79"/>
      <c r="GD343" s="79"/>
      <c r="GE343" s="79"/>
      <c r="GF343" s="79"/>
      <c r="GG343" s="79"/>
      <c r="GH343" s="79"/>
      <c r="GI343" s="79"/>
      <c r="GJ343" s="79"/>
      <c r="GK343" s="79"/>
      <c r="GL343" s="79"/>
      <c r="GM343" s="79"/>
      <c r="GN343" s="79"/>
      <c r="GO343" s="79"/>
      <c r="GP343" s="79"/>
      <c r="GQ343" s="79"/>
      <c r="GR343" s="79"/>
      <c r="GS343" s="79"/>
      <c r="GT343" s="79"/>
      <c r="GU343" s="79"/>
      <c r="GV343" s="79"/>
      <c r="GW343" s="79"/>
      <c r="GX343" s="79"/>
      <c r="GY343" s="79"/>
      <c r="GZ343" s="79"/>
      <c r="HA343" s="79"/>
      <c r="HB343" s="79"/>
      <c r="HC343" s="79"/>
      <c r="HD343" s="79"/>
    </row>
    <row r="344" spans="1:212" ht="15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  <c r="BD344" s="58"/>
      <c r="BE344" s="58"/>
      <c r="BF344" s="58"/>
      <c r="BG344" s="58"/>
      <c r="BH344" s="58"/>
      <c r="BI344" s="58"/>
      <c r="BJ344" s="58"/>
      <c r="BK344" s="58"/>
      <c r="BL344" s="58"/>
      <c r="BM344" s="58"/>
      <c r="BN344" s="58"/>
      <c r="BO344" s="58"/>
      <c r="BP344" s="58"/>
      <c r="BQ344" s="58"/>
      <c r="BR344" s="58"/>
      <c r="BS344" s="58"/>
      <c r="BT344" s="58"/>
      <c r="BU344" s="58"/>
      <c r="BV344" s="58"/>
      <c r="BW344" s="58"/>
      <c r="BX344" s="58"/>
      <c r="BY344" s="58"/>
      <c r="BZ344" s="58"/>
      <c r="CA344" s="58"/>
      <c r="CB344" s="58"/>
      <c r="CC344" s="58"/>
      <c r="CD344" s="58"/>
      <c r="CE344" s="58"/>
      <c r="CF344" s="58"/>
      <c r="CG344" s="58"/>
      <c r="CH344" s="58"/>
      <c r="CI344" s="58"/>
      <c r="CJ344" s="58"/>
      <c r="CK344" s="58"/>
      <c r="CL344" s="58"/>
      <c r="CM344" s="58"/>
      <c r="CN344" s="58"/>
      <c r="CO344" s="58"/>
      <c r="CP344" s="58"/>
      <c r="CQ344" s="58"/>
      <c r="CR344" s="58"/>
      <c r="CS344" s="58"/>
      <c r="CT344" s="58"/>
      <c r="CU344" s="58"/>
      <c r="CV344" s="58"/>
      <c r="CW344" s="58"/>
      <c r="CX344" s="58"/>
      <c r="CY344" s="58"/>
      <c r="CZ344" s="58"/>
      <c r="DA344" s="58"/>
      <c r="DB344" s="58"/>
      <c r="DC344" s="58"/>
      <c r="DD344" s="58"/>
      <c r="DE344" s="58"/>
      <c r="DF344" s="58"/>
      <c r="DG344" s="58"/>
      <c r="DH344" s="58"/>
      <c r="DI344" s="58"/>
      <c r="DJ344" s="58"/>
      <c r="DK344" s="58"/>
      <c r="DL344" s="58"/>
      <c r="DM344" s="58"/>
      <c r="DN344" s="58"/>
      <c r="DO344" s="58"/>
      <c r="DP344" s="58"/>
      <c r="DQ344" s="58"/>
      <c r="DR344" s="58"/>
      <c r="DS344" s="58"/>
      <c r="FY344" s="80"/>
      <c r="FZ344" s="79"/>
      <c r="GA344" s="79"/>
      <c r="GB344" s="79"/>
      <c r="GC344" s="79"/>
      <c r="GD344" s="79"/>
      <c r="GE344" s="79"/>
      <c r="GF344" s="79"/>
      <c r="GG344" s="79"/>
      <c r="GH344" s="79"/>
      <c r="GI344" s="79"/>
      <c r="GJ344" s="79"/>
      <c r="GK344" s="79"/>
      <c r="GL344" s="79"/>
      <c r="GM344" s="79"/>
      <c r="GN344" s="79"/>
      <c r="GO344" s="79"/>
      <c r="GP344" s="79"/>
      <c r="GQ344" s="79"/>
      <c r="GR344" s="79"/>
      <c r="GS344" s="79"/>
      <c r="GT344" s="79"/>
      <c r="GU344" s="79"/>
      <c r="GV344" s="79"/>
      <c r="GW344" s="79"/>
      <c r="GX344" s="79"/>
      <c r="GY344" s="79"/>
      <c r="GZ344" s="79"/>
      <c r="HA344" s="79"/>
      <c r="HB344" s="79"/>
      <c r="HC344" s="79"/>
      <c r="HD344" s="79"/>
    </row>
    <row r="345" spans="1:212" ht="15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FY345" s="80"/>
      <c r="FZ345" s="79"/>
      <c r="GA345" s="79"/>
      <c r="GB345" s="79"/>
      <c r="GC345" s="79"/>
      <c r="GD345" s="79"/>
      <c r="GE345" s="79"/>
      <c r="GF345" s="79"/>
      <c r="GG345" s="79"/>
      <c r="GH345" s="79"/>
      <c r="GI345" s="79"/>
      <c r="GJ345" s="79"/>
      <c r="GK345" s="79"/>
      <c r="GL345" s="79"/>
      <c r="GM345" s="79"/>
      <c r="GN345" s="79"/>
      <c r="GO345" s="79"/>
      <c r="GP345" s="79"/>
      <c r="GQ345" s="79"/>
      <c r="GR345" s="79"/>
      <c r="GS345" s="79"/>
      <c r="GT345" s="79"/>
      <c r="GU345" s="79"/>
      <c r="GV345" s="79"/>
      <c r="GW345" s="79"/>
      <c r="GX345" s="79"/>
      <c r="GY345" s="79"/>
      <c r="GZ345" s="79"/>
      <c r="HA345" s="79"/>
      <c r="HB345" s="79"/>
      <c r="HC345" s="79"/>
      <c r="HD345" s="79"/>
    </row>
    <row r="346" spans="1:212" ht="15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  <c r="BD346" s="58"/>
      <c r="BE346" s="58"/>
      <c r="BF346" s="58"/>
      <c r="BG346" s="58"/>
      <c r="BH346" s="58"/>
      <c r="BI346" s="58"/>
      <c r="BJ346" s="58"/>
      <c r="BK346" s="58"/>
      <c r="BL346" s="58"/>
      <c r="BM346" s="58"/>
      <c r="BN346" s="58"/>
      <c r="BO346" s="58"/>
      <c r="BP346" s="58"/>
      <c r="BQ346" s="58"/>
      <c r="BR346" s="58"/>
      <c r="BS346" s="58"/>
      <c r="BT346" s="58"/>
      <c r="BU346" s="58"/>
      <c r="BV346" s="58"/>
      <c r="BW346" s="58"/>
      <c r="BX346" s="58"/>
      <c r="BY346" s="58"/>
      <c r="BZ346" s="58"/>
      <c r="CA346" s="58"/>
      <c r="CB346" s="58"/>
      <c r="CC346" s="58"/>
      <c r="CD346" s="58"/>
      <c r="CE346" s="58"/>
      <c r="CF346" s="58"/>
      <c r="CG346" s="58"/>
      <c r="CH346" s="58"/>
      <c r="CI346" s="58"/>
      <c r="CJ346" s="58"/>
      <c r="CK346" s="58"/>
      <c r="CL346" s="58"/>
      <c r="CM346" s="58"/>
      <c r="CN346" s="58"/>
      <c r="CO346" s="58"/>
      <c r="CP346" s="58"/>
      <c r="CQ346" s="58"/>
      <c r="CR346" s="58"/>
      <c r="CS346" s="58"/>
      <c r="CT346" s="58"/>
      <c r="CU346" s="58"/>
      <c r="CV346" s="58"/>
      <c r="CW346" s="58"/>
      <c r="CX346" s="58"/>
      <c r="CY346" s="58"/>
      <c r="CZ346" s="58"/>
      <c r="DA346" s="58"/>
      <c r="DB346" s="58"/>
      <c r="DC346" s="58"/>
      <c r="DD346" s="58"/>
      <c r="DE346" s="58"/>
      <c r="DF346" s="58"/>
      <c r="DG346" s="58"/>
      <c r="DH346" s="58"/>
      <c r="DI346" s="58"/>
      <c r="DJ346" s="58"/>
      <c r="DK346" s="58"/>
      <c r="DL346" s="58"/>
      <c r="DM346" s="58"/>
      <c r="DN346" s="58"/>
      <c r="DO346" s="58"/>
      <c r="DP346" s="58"/>
      <c r="DQ346" s="58"/>
      <c r="DR346" s="58"/>
      <c r="DS346" s="58"/>
      <c r="FY346" s="80"/>
      <c r="FZ346" s="79"/>
      <c r="GA346" s="79"/>
      <c r="GB346" s="79"/>
      <c r="GC346" s="79"/>
      <c r="GD346" s="79"/>
      <c r="GE346" s="79"/>
      <c r="GF346" s="79"/>
      <c r="GG346" s="79"/>
      <c r="GH346" s="79"/>
      <c r="GI346" s="79"/>
      <c r="GJ346" s="79"/>
      <c r="GK346" s="79"/>
      <c r="GL346" s="79"/>
      <c r="GM346" s="79"/>
      <c r="GN346" s="79"/>
      <c r="GO346" s="79"/>
      <c r="GP346" s="79"/>
      <c r="GQ346" s="79"/>
      <c r="GR346" s="79"/>
      <c r="GS346" s="79"/>
      <c r="GT346" s="79"/>
      <c r="GU346" s="79"/>
      <c r="GV346" s="79"/>
      <c r="GW346" s="79"/>
      <c r="GX346" s="79"/>
      <c r="GY346" s="79"/>
      <c r="GZ346" s="79"/>
      <c r="HA346" s="79"/>
      <c r="HB346" s="79"/>
      <c r="HC346" s="79"/>
      <c r="HD346" s="79"/>
    </row>
    <row r="347" spans="1:212" ht="15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FY347" s="80"/>
      <c r="FZ347" s="79"/>
      <c r="GA347" s="79"/>
      <c r="GB347" s="79"/>
      <c r="GC347" s="79"/>
      <c r="GD347" s="79"/>
      <c r="GE347" s="79"/>
      <c r="GF347" s="79"/>
      <c r="GG347" s="79"/>
      <c r="GH347" s="79"/>
      <c r="GI347" s="79"/>
      <c r="GJ347" s="79"/>
      <c r="GK347" s="79"/>
      <c r="GL347" s="79"/>
      <c r="GM347" s="79"/>
      <c r="GN347" s="79"/>
      <c r="GO347" s="79"/>
      <c r="GP347" s="79"/>
      <c r="GQ347" s="79"/>
      <c r="GR347" s="79"/>
      <c r="GS347" s="79"/>
      <c r="GT347" s="79"/>
      <c r="GU347" s="79"/>
      <c r="GV347" s="79"/>
      <c r="GW347" s="79"/>
      <c r="GX347" s="79"/>
      <c r="GY347" s="79"/>
      <c r="GZ347" s="79"/>
      <c r="HA347" s="79"/>
      <c r="HB347" s="79"/>
      <c r="HC347" s="79"/>
      <c r="HD347" s="79"/>
    </row>
    <row r="348" spans="1:212" ht="15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  <c r="BD348" s="58"/>
      <c r="BE348" s="58"/>
      <c r="BF348" s="58"/>
      <c r="BG348" s="58"/>
      <c r="BH348" s="58"/>
      <c r="BI348" s="58"/>
      <c r="BJ348" s="58"/>
      <c r="BK348" s="58"/>
      <c r="BL348" s="58"/>
      <c r="BM348" s="58"/>
      <c r="BN348" s="58"/>
      <c r="BO348" s="58"/>
      <c r="BP348" s="58"/>
      <c r="BQ348" s="58"/>
      <c r="BR348" s="58"/>
      <c r="BS348" s="58"/>
      <c r="BT348" s="58"/>
      <c r="BU348" s="58"/>
      <c r="BV348" s="58"/>
      <c r="BW348" s="58"/>
      <c r="BX348" s="58"/>
      <c r="BY348" s="58"/>
      <c r="BZ348" s="58"/>
      <c r="CA348" s="58"/>
      <c r="CB348" s="58"/>
      <c r="CC348" s="58"/>
      <c r="CD348" s="58"/>
      <c r="CE348" s="58"/>
      <c r="CF348" s="58"/>
      <c r="CG348" s="58"/>
      <c r="CH348" s="58"/>
      <c r="CI348" s="58"/>
      <c r="CJ348" s="58"/>
      <c r="CK348" s="58"/>
      <c r="CL348" s="58"/>
      <c r="CM348" s="58"/>
      <c r="CN348" s="58"/>
      <c r="CO348" s="58"/>
      <c r="CP348" s="58"/>
      <c r="CQ348" s="58"/>
      <c r="CR348" s="58"/>
      <c r="CS348" s="58"/>
      <c r="CT348" s="58"/>
      <c r="CU348" s="58"/>
      <c r="CV348" s="58"/>
      <c r="CW348" s="58"/>
      <c r="CX348" s="58"/>
      <c r="CY348" s="58"/>
      <c r="CZ348" s="58"/>
      <c r="DA348" s="58"/>
      <c r="DB348" s="58"/>
      <c r="DC348" s="58"/>
      <c r="DD348" s="58"/>
      <c r="DE348" s="58"/>
      <c r="DF348" s="58"/>
      <c r="DG348" s="58"/>
      <c r="DH348" s="58"/>
      <c r="DI348" s="58"/>
      <c r="DJ348" s="58"/>
      <c r="DK348" s="58"/>
      <c r="DL348" s="58"/>
      <c r="DM348" s="58"/>
      <c r="DN348" s="58"/>
      <c r="DO348" s="58"/>
      <c r="DP348" s="58"/>
      <c r="DQ348" s="58"/>
      <c r="DR348" s="58"/>
      <c r="DS348" s="58"/>
      <c r="FY348" s="80"/>
      <c r="FZ348" s="79"/>
      <c r="GA348" s="79"/>
      <c r="GB348" s="79"/>
      <c r="GC348" s="79"/>
      <c r="GD348" s="79"/>
      <c r="GE348" s="79"/>
      <c r="GF348" s="79"/>
      <c r="GG348" s="79"/>
      <c r="GH348" s="79"/>
      <c r="GI348" s="79"/>
      <c r="GJ348" s="79"/>
      <c r="GK348" s="79"/>
      <c r="GL348" s="79"/>
      <c r="GM348" s="79"/>
      <c r="GN348" s="79"/>
      <c r="GO348" s="79"/>
      <c r="GP348" s="79"/>
      <c r="GQ348" s="79"/>
      <c r="GR348" s="79"/>
      <c r="GS348" s="79"/>
      <c r="GT348" s="79"/>
      <c r="GU348" s="79"/>
      <c r="GV348" s="79"/>
      <c r="GW348" s="79"/>
      <c r="GX348" s="79"/>
      <c r="GY348" s="79"/>
      <c r="GZ348" s="79"/>
      <c r="HA348" s="79"/>
      <c r="HB348" s="79"/>
      <c r="HC348" s="79"/>
      <c r="HD348" s="79"/>
    </row>
    <row r="349" spans="1:212" ht="15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  <c r="BD349" s="58"/>
      <c r="BE349" s="58"/>
      <c r="BF349" s="58"/>
      <c r="BG349" s="58"/>
      <c r="BH349" s="58"/>
      <c r="BI349" s="58"/>
      <c r="BJ349" s="58"/>
      <c r="BK349" s="58"/>
      <c r="BL349" s="58"/>
      <c r="BM349" s="58"/>
      <c r="BN349" s="58"/>
      <c r="BO349" s="58"/>
      <c r="BP349" s="58"/>
      <c r="BQ349" s="58"/>
      <c r="BR349" s="58"/>
      <c r="BS349" s="58"/>
      <c r="BT349" s="58"/>
      <c r="BU349" s="58"/>
      <c r="BV349" s="58"/>
      <c r="BW349" s="58"/>
      <c r="BX349" s="58"/>
      <c r="BY349" s="58"/>
      <c r="BZ349" s="58"/>
      <c r="CA349" s="58"/>
      <c r="CB349" s="58"/>
      <c r="CC349" s="58"/>
      <c r="CD349" s="58"/>
      <c r="CE349" s="58"/>
      <c r="CF349" s="58"/>
      <c r="CG349" s="58"/>
      <c r="CH349" s="58"/>
      <c r="CI349" s="58"/>
      <c r="CJ349" s="58"/>
      <c r="CK349" s="58"/>
      <c r="CL349" s="58"/>
      <c r="CM349" s="58"/>
      <c r="CN349" s="58"/>
      <c r="CO349" s="58"/>
      <c r="CP349" s="58"/>
      <c r="CQ349" s="58"/>
      <c r="CR349" s="58"/>
      <c r="CS349" s="58"/>
      <c r="CT349" s="58"/>
      <c r="CU349" s="58"/>
      <c r="CV349" s="58"/>
      <c r="CW349" s="58"/>
      <c r="CX349" s="58"/>
      <c r="CY349" s="58"/>
      <c r="CZ349" s="58"/>
      <c r="DA349" s="58"/>
      <c r="DB349" s="58"/>
      <c r="DC349" s="58"/>
      <c r="DD349" s="58"/>
      <c r="DE349" s="58"/>
      <c r="DF349" s="58"/>
      <c r="DG349" s="58"/>
      <c r="DH349" s="58"/>
      <c r="DI349" s="58"/>
      <c r="DJ349" s="58"/>
      <c r="DK349" s="58"/>
      <c r="DL349" s="58"/>
      <c r="DM349" s="58"/>
      <c r="DN349" s="58"/>
      <c r="DO349" s="58"/>
      <c r="DP349" s="58"/>
      <c r="DQ349" s="58"/>
      <c r="DR349" s="58"/>
      <c r="DS349" s="58"/>
      <c r="FY349" s="80"/>
      <c r="FZ349" s="79"/>
      <c r="GA349" s="79"/>
      <c r="GB349" s="79"/>
      <c r="GC349" s="79"/>
      <c r="GD349" s="79"/>
      <c r="GE349" s="79"/>
      <c r="GF349" s="79"/>
      <c r="GG349" s="79"/>
      <c r="GH349" s="79"/>
      <c r="GI349" s="79"/>
      <c r="GJ349" s="79"/>
      <c r="GK349" s="79"/>
      <c r="GL349" s="79"/>
      <c r="GM349" s="79"/>
      <c r="GN349" s="79"/>
      <c r="GO349" s="79"/>
      <c r="GP349" s="79"/>
      <c r="GQ349" s="79"/>
      <c r="GR349" s="79"/>
      <c r="GS349" s="79"/>
      <c r="GT349" s="79"/>
      <c r="GU349" s="79"/>
      <c r="GV349" s="79"/>
      <c r="GW349" s="79"/>
      <c r="GX349" s="79"/>
      <c r="GY349" s="79"/>
      <c r="GZ349" s="79"/>
      <c r="HA349" s="79"/>
      <c r="HB349" s="79"/>
      <c r="HC349" s="79"/>
      <c r="HD349" s="79"/>
    </row>
    <row r="350" spans="1:212" ht="15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  <c r="DK350" s="58"/>
      <c r="DL350" s="58"/>
      <c r="DM350" s="58"/>
      <c r="DN350" s="58"/>
      <c r="DO350" s="58"/>
      <c r="DP350" s="58"/>
      <c r="DQ350" s="58"/>
      <c r="DR350" s="58"/>
      <c r="DS350" s="58"/>
      <c r="FY350" s="80"/>
      <c r="FZ350" s="79"/>
      <c r="GA350" s="79"/>
      <c r="GB350" s="79"/>
      <c r="GC350" s="79"/>
      <c r="GD350" s="79"/>
      <c r="GE350" s="79"/>
      <c r="GF350" s="79"/>
      <c r="GG350" s="79"/>
      <c r="GH350" s="79"/>
      <c r="GI350" s="79"/>
      <c r="GJ350" s="79"/>
      <c r="GK350" s="79"/>
      <c r="GL350" s="79"/>
      <c r="GM350" s="79"/>
      <c r="GN350" s="79"/>
      <c r="GO350" s="79"/>
      <c r="GP350" s="79"/>
      <c r="GQ350" s="79"/>
      <c r="GR350" s="79"/>
      <c r="GS350" s="79"/>
      <c r="GT350" s="79"/>
      <c r="GU350" s="79"/>
      <c r="GV350" s="79"/>
      <c r="GW350" s="79"/>
      <c r="GX350" s="79"/>
      <c r="GY350" s="79"/>
      <c r="GZ350" s="79"/>
      <c r="HA350" s="79"/>
      <c r="HB350" s="79"/>
      <c r="HC350" s="79"/>
      <c r="HD350" s="79"/>
    </row>
    <row r="351" spans="1:212" ht="15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  <c r="BD351" s="58"/>
      <c r="BE351" s="58"/>
      <c r="BF351" s="58"/>
      <c r="BG351" s="58"/>
      <c r="BH351" s="58"/>
      <c r="BI351" s="58"/>
      <c r="BJ351" s="58"/>
      <c r="BK351" s="58"/>
      <c r="BL351" s="58"/>
      <c r="BM351" s="58"/>
      <c r="BN351" s="58"/>
      <c r="BO351" s="58"/>
      <c r="BP351" s="58"/>
      <c r="BQ351" s="58"/>
      <c r="BR351" s="58"/>
      <c r="BS351" s="58"/>
      <c r="BT351" s="58"/>
      <c r="BU351" s="58"/>
      <c r="BV351" s="58"/>
      <c r="BW351" s="58"/>
      <c r="BX351" s="58"/>
      <c r="BY351" s="58"/>
      <c r="BZ351" s="58"/>
      <c r="CA351" s="58"/>
      <c r="CB351" s="58"/>
      <c r="CC351" s="58"/>
      <c r="CD351" s="58"/>
      <c r="CE351" s="58"/>
      <c r="CF351" s="58"/>
      <c r="CG351" s="58"/>
      <c r="CH351" s="58"/>
      <c r="CI351" s="58"/>
      <c r="CJ351" s="58"/>
      <c r="CK351" s="58"/>
      <c r="CL351" s="58"/>
      <c r="CM351" s="58"/>
      <c r="CN351" s="58"/>
      <c r="CO351" s="58"/>
      <c r="CP351" s="58"/>
      <c r="CQ351" s="58"/>
      <c r="CR351" s="58"/>
      <c r="CS351" s="58"/>
      <c r="CT351" s="58"/>
      <c r="CU351" s="58"/>
      <c r="CV351" s="58"/>
      <c r="CW351" s="58"/>
      <c r="CX351" s="58"/>
      <c r="CY351" s="58"/>
      <c r="CZ351" s="58"/>
      <c r="DA351" s="58"/>
      <c r="DB351" s="58"/>
      <c r="DC351" s="58"/>
      <c r="DD351" s="58"/>
      <c r="DE351" s="58"/>
      <c r="DF351" s="58"/>
      <c r="DG351" s="58"/>
      <c r="DH351" s="58"/>
      <c r="DI351" s="58"/>
      <c r="DJ351" s="58"/>
      <c r="DK351" s="58"/>
      <c r="DL351" s="58"/>
      <c r="DM351" s="58"/>
      <c r="DN351" s="58"/>
      <c r="DO351" s="58"/>
      <c r="DP351" s="58"/>
      <c r="DQ351" s="58"/>
      <c r="DR351" s="58"/>
      <c r="DS351" s="58"/>
      <c r="FY351" s="80"/>
      <c r="FZ351" s="79"/>
      <c r="GA351" s="79"/>
      <c r="GB351" s="79"/>
      <c r="GC351" s="79"/>
      <c r="GD351" s="79"/>
      <c r="GE351" s="79"/>
      <c r="GF351" s="79"/>
      <c r="GG351" s="79"/>
      <c r="GH351" s="79"/>
      <c r="GI351" s="79"/>
      <c r="GJ351" s="79"/>
      <c r="GK351" s="79"/>
      <c r="GL351" s="79"/>
      <c r="GM351" s="79"/>
      <c r="GN351" s="79"/>
      <c r="GO351" s="79"/>
      <c r="GP351" s="79"/>
      <c r="GQ351" s="79"/>
      <c r="GR351" s="79"/>
      <c r="GS351" s="79"/>
      <c r="GT351" s="79"/>
      <c r="GU351" s="79"/>
      <c r="GV351" s="79"/>
      <c r="GW351" s="79"/>
      <c r="GX351" s="79"/>
      <c r="GY351" s="79"/>
      <c r="GZ351" s="79"/>
      <c r="HA351" s="79"/>
      <c r="HB351" s="79"/>
      <c r="HC351" s="79"/>
      <c r="HD351" s="79"/>
    </row>
    <row r="352" spans="1:212" ht="15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  <c r="BD352" s="58"/>
      <c r="BE352" s="58"/>
      <c r="BF352" s="58"/>
      <c r="BG352" s="58"/>
      <c r="BH352" s="58"/>
      <c r="BI352" s="58"/>
      <c r="BJ352" s="58"/>
      <c r="BK352" s="58"/>
      <c r="BL352" s="58"/>
      <c r="BM352" s="58"/>
      <c r="BN352" s="58"/>
      <c r="BO352" s="58"/>
      <c r="BP352" s="58"/>
      <c r="BQ352" s="58"/>
      <c r="BR352" s="58"/>
      <c r="BS352" s="58"/>
      <c r="BT352" s="58"/>
      <c r="BU352" s="58"/>
      <c r="BV352" s="58"/>
      <c r="BW352" s="58"/>
      <c r="BX352" s="58"/>
      <c r="BY352" s="58"/>
      <c r="BZ352" s="58"/>
      <c r="CA352" s="58"/>
      <c r="CB352" s="58"/>
      <c r="CC352" s="58"/>
      <c r="CD352" s="58"/>
      <c r="CE352" s="58"/>
      <c r="CF352" s="58"/>
      <c r="CG352" s="58"/>
      <c r="CH352" s="58"/>
      <c r="CI352" s="58"/>
      <c r="CJ352" s="58"/>
      <c r="CK352" s="58"/>
      <c r="CL352" s="58"/>
      <c r="CM352" s="58"/>
      <c r="CN352" s="58"/>
      <c r="CO352" s="58"/>
      <c r="CP352" s="58"/>
      <c r="CQ352" s="58"/>
      <c r="CR352" s="58"/>
      <c r="CS352" s="58"/>
      <c r="CT352" s="58"/>
      <c r="CU352" s="58"/>
      <c r="CV352" s="58"/>
      <c r="CW352" s="58"/>
      <c r="CX352" s="58"/>
      <c r="CY352" s="58"/>
      <c r="CZ352" s="58"/>
      <c r="DA352" s="58"/>
      <c r="DB352" s="58"/>
      <c r="DC352" s="58"/>
      <c r="DD352" s="58"/>
      <c r="DE352" s="58"/>
      <c r="DF352" s="58"/>
      <c r="DG352" s="58"/>
      <c r="DH352" s="58"/>
      <c r="DI352" s="58"/>
      <c r="DJ352" s="58"/>
      <c r="DK352" s="58"/>
      <c r="DL352" s="58"/>
      <c r="DM352" s="58"/>
      <c r="DN352" s="58"/>
      <c r="DO352" s="58"/>
      <c r="DP352" s="58"/>
      <c r="DQ352" s="58"/>
      <c r="DR352" s="58"/>
      <c r="DS352" s="58"/>
      <c r="FY352" s="80"/>
      <c r="FZ352" s="79"/>
      <c r="GA352" s="79"/>
      <c r="GB352" s="79"/>
      <c r="GC352" s="79"/>
      <c r="GD352" s="79"/>
      <c r="GE352" s="79"/>
      <c r="GF352" s="79"/>
      <c r="GG352" s="79"/>
      <c r="GH352" s="79"/>
      <c r="GI352" s="79"/>
      <c r="GJ352" s="79"/>
      <c r="GK352" s="79"/>
      <c r="GL352" s="79"/>
      <c r="GM352" s="79"/>
      <c r="GN352" s="79"/>
      <c r="GO352" s="79"/>
      <c r="GP352" s="79"/>
      <c r="GQ352" s="79"/>
      <c r="GR352" s="79"/>
      <c r="GS352" s="79"/>
      <c r="GT352" s="79"/>
      <c r="GU352" s="79"/>
      <c r="GV352" s="79"/>
      <c r="GW352" s="79"/>
      <c r="GX352" s="79"/>
      <c r="GY352" s="79"/>
      <c r="GZ352" s="79"/>
      <c r="HA352" s="79"/>
      <c r="HB352" s="79"/>
      <c r="HC352" s="79"/>
      <c r="HD352" s="79"/>
    </row>
    <row r="353" spans="1:212" ht="15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FY353" s="80"/>
      <c r="FZ353" s="79"/>
      <c r="GA353" s="79"/>
      <c r="GB353" s="79"/>
      <c r="GC353" s="79"/>
      <c r="GD353" s="79"/>
      <c r="GE353" s="79"/>
      <c r="GF353" s="79"/>
      <c r="GG353" s="79"/>
      <c r="GH353" s="79"/>
      <c r="GI353" s="79"/>
      <c r="GJ353" s="79"/>
      <c r="GK353" s="79"/>
      <c r="GL353" s="79"/>
      <c r="GM353" s="79"/>
      <c r="GN353" s="79"/>
      <c r="GO353" s="79"/>
      <c r="GP353" s="79"/>
      <c r="GQ353" s="79"/>
      <c r="GR353" s="79"/>
      <c r="GS353" s="79"/>
      <c r="GT353" s="79"/>
      <c r="GU353" s="79"/>
      <c r="GV353" s="79"/>
      <c r="GW353" s="79"/>
      <c r="GX353" s="79"/>
      <c r="GY353" s="79"/>
      <c r="GZ353" s="79"/>
      <c r="HA353" s="79"/>
      <c r="HB353" s="79"/>
      <c r="HC353" s="79"/>
      <c r="HD353" s="79"/>
    </row>
    <row r="354" spans="1:212" ht="15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  <c r="BM354" s="58"/>
      <c r="BN354" s="58"/>
      <c r="BO354" s="58"/>
      <c r="BP354" s="58"/>
      <c r="BQ354" s="58"/>
      <c r="BR354" s="58"/>
      <c r="BS354" s="58"/>
      <c r="BT354" s="58"/>
      <c r="BU354" s="58"/>
      <c r="BV354" s="58"/>
      <c r="BW354" s="58"/>
      <c r="BX354" s="58"/>
      <c r="BY354" s="58"/>
      <c r="BZ354" s="58"/>
      <c r="CA354" s="58"/>
      <c r="CB354" s="58"/>
      <c r="CC354" s="58"/>
      <c r="CD354" s="58"/>
      <c r="CE354" s="58"/>
      <c r="CF354" s="58"/>
      <c r="CG354" s="58"/>
      <c r="CH354" s="58"/>
      <c r="CI354" s="58"/>
      <c r="CJ354" s="58"/>
      <c r="CK354" s="58"/>
      <c r="CL354" s="58"/>
      <c r="CM354" s="58"/>
      <c r="CN354" s="58"/>
      <c r="CO354" s="58"/>
      <c r="CP354" s="58"/>
      <c r="CQ354" s="58"/>
      <c r="CR354" s="58"/>
      <c r="CS354" s="58"/>
      <c r="CT354" s="58"/>
      <c r="CU354" s="58"/>
      <c r="CV354" s="58"/>
      <c r="CW354" s="58"/>
      <c r="CX354" s="58"/>
      <c r="CY354" s="58"/>
      <c r="CZ354" s="58"/>
      <c r="DA354" s="58"/>
      <c r="DB354" s="58"/>
      <c r="DC354" s="58"/>
      <c r="DD354" s="58"/>
      <c r="DE354" s="58"/>
      <c r="DF354" s="58"/>
      <c r="DG354" s="58"/>
      <c r="DH354" s="58"/>
      <c r="DI354" s="58"/>
      <c r="DJ354" s="58"/>
      <c r="DK354" s="58"/>
      <c r="DL354" s="58"/>
      <c r="DM354" s="58"/>
      <c r="DN354" s="58"/>
      <c r="DO354" s="58"/>
      <c r="DP354" s="58"/>
      <c r="DQ354" s="58"/>
      <c r="DR354" s="58"/>
      <c r="DS354" s="58"/>
      <c r="FY354" s="80"/>
      <c r="FZ354" s="79"/>
      <c r="GA354" s="79"/>
      <c r="GB354" s="79"/>
      <c r="GC354" s="79"/>
      <c r="GD354" s="79"/>
      <c r="GE354" s="79"/>
      <c r="GF354" s="79"/>
      <c r="GG354" s="79"/>
      <c r="GH354" s="79"/>
      <c r="GI354" s="79"/>
      <c r="GJ354" s="79"/>
      <c r="GK354" s="79"/>
      <c r="GL354" s="79"/>
      <c r="GM354" s="79"/>
      <c r="GN354" s="79"/>
      <c r="GO354" s="79"/>
      <c r="GP354" s="79"/>
      <c r="GQ354" s="79"/>
      <c r="GR354" s="79"/>
      <c r="GS354" s="79"/>
      <c r="GT354" s="79"/>
      <c r="GU354" s="79"/>
      <c r="GV354" s="79"/>
      <c r="GW354" s="79"/>
      <c r="GX354" s="79"/>
      <c r="GY354" s="79"/>
      <c r="GZ354" s="79"/>
      <c r="HA354" s="79"/>
      <c r="HB354" s="79"/>
      <c r="HC354" s="79"/>
      <c r="HD354" s="79"/>
    </row>
    <row r="355" spans="1:212" ht="15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  <c r="BD355" s="58"/>
      <c r="BE355" s="58"/>
      <c r="BF355" s="58"/>
      <c r="BG355" s="58"/>
      <c r="BH355" s="58"/>
      <c r="BI355" s="58"/>
      <c r="BJ355" s="58"/>
      <c r="BK355" s="58"/>
      <c r="BL355" s="58"/>
      <c r="BM355" s="58"/>
      <c r="BN355" s="58"/>
      <c r="BO355" s="58"/>
      <c r="BP355" s="58"/>
      <c r="BQ355" s="58"/>
      <c r="BR355" s="58"/>
      <c r="BS355" s="58"/>
      <c r="BT355" s="58"/>
      <c r="BU355" s="58"/>
      <c r="BV355" s="58"/>
      <c r="BW355" s="58"/>
      <c r="BX355" s="58"/>
      <c r="BY355" s="58"/>
      <c r="BZ355" s="58"/>
      <c r="CA355" s="58"/>
      <c r="CB355" s="58"/>
      <c r="CC355" s="58"/>
      <c r="CD355" s="58"/>
      <c r="CE355" s="58"/>
      <c r="CF355" s="58"/>
      <c r="CG355" s="58"/>
      <c r="CH355" s="58"/>
      <c r="CI355" s="58"/>
      <c r="CJ355" s="58"/>
      <c r="CK355" s="58"/>
      <c r="CL355" s="58"/>
      <c r="CM355" s="58"/>
      <c r="CN355" s="58"/>
      <c r="CO355" s="58"/>
      <c r="CP355" s="58"/>
      <c r="CQ355" s="58"/>
      <c r="CR355" s="58"/>
      <c r="CS355" s="58"/>
      <c r="CT355" s="58"/>
      <c r="CU355" s="58"/>
      <c r="CV355" s="58"/>
      <c r="CW355" s="58"/>
      <c r="CX355" s="58"/>
      <c r="CY355" s="58"/>
      <c r="CZ355" s="58"/>
      <c r="DA355" s="58"/>
      <c r="DB355" s="58"/>
      <c r="DC355" s="58"/>
      <c r="DD355" s="58"/>
      <c r="DE355" s="58"/>
      <c r="DF355" s="58"/>
      <c r="DG355" s="58"/>
      <c r="DH355" s="58"/>
      <c r="DI355" s="58"/>
      <c r="DJ355" s="58"/>
      <c r="DK355" s="58"/>
      <c r="DL355" s="58"/>
      <c r="DM355" s="58"/>
      <c r="DN355" s="58"/>
      <c r="DO355" s="58"/>
      <c r="DP355" s="58"/>
      <c r="DQ355" s="58"/>
      <c r="DR355" s="58"/>
      <c r="DS355" s="58"/>
      <c r="FY355" s="80"/>
      <c r="FZ355" s="79"/>
      <c r="GA355" s="79"/>
      <c r="GB355" s="79"/>
      <c r="GC355" s="79"/>
      <c r="GD355" s="79"/>
      <c r="GE355" s="79"/>
      <c r="GF355" s="79"/>
      <c r="GG355" s="79"/>
      <c r="GH355" s="79"/>
      <c r="GI355" s="79"/>
      <c r="GJ355" s="79"/>
      <c r="GK355" s="79"/>
      <c r="GL355" s="79"/>
      <c r="GM355" s="79"/>
      <c r="GN355" s="79"/>
      <c r="GO355" s="79"/>
      <c r="GP355" s="79"/>
      <c r="GQ355" s="79"/>
      <c r="GR355" s="79"/>
      <c r="GS355" s="79"/>
      <c r="GT355" s="79"/>
      <c r="GU355" s="79"/>
      <c r="GV355" s="79"/>
      <c r="GW355" s="79"/>
      <c r="GX355" s="79"/>
      <c r="GY355" s="79"/>
      <c r="GZ355" s="79"/>
      <c r="HA355" s="79"/>
      <c r="HB355" s="79"/>
      <c r="HC355" s="79"/>
      <c r="HD355" s="79"/>
    </row>
    <row r="356" spans="1:212" ht="15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8"/>
      <c r="BS356" s="58"/>
      <c r="BT356" s="58"/>
      <c r="BU356" s="58"/>
      <c r="BV356" s="58"/>
      <c r="BW356" s="58"/>
      <c r="BX356" s="58"/>
      <c r="BY356" s="58"/>
      <c r="BZ356" s="58"/>
      <c r="CA356" s="58"/>
      <c r="CB356" s="58"/>
      <c r="CC356" s="58"/>
      <c r="CD356" s="58"/>
      <c r="CE356" s="58"/>
      <c r="CF356" s="58"/>
      <c r="CG356" s="58"/>
      <c r="CH356" s="58"/>
      <c r="CI356" s="58"/>
      <c r="CJ356" s="58"/>
      <c r="CK356" s="58"/>
      <c r="CL356" s="58"/>
      <c r="CM356" s="58"/>
      <c r="CN356" s="58"/>
      <c r="CO356" s="58"/>
      <c r="CP356" s="58"/>
      <c r="CQ356" s="58"/>
      <c r="CR356" s="58"/>
      <c r="CS356" s="58"/>
      <c r="CT356" s="58"/>
      <c r="CU356" s="58"/>
      <c r="CV356" s="58"/>
      <c r="CW356" s="58"/>
      <c r="CX356" s="58"/>
      <c r="CY356" s="58"/>
      <c r="CZ356" s="58"/>
      <c r="DA356" s="58"/>
      <c r="DB356" s="58"/>
      <c r="DC356" s="58"/>
      <c r="DD356" s="58"/>
      <c r="DE356" s="58"/>
      <c r="DF356" s="58"/>
      <c r="DG356" s="58"/>
      <c r="DH356" s="58"/>
      <c r="DI356" s="58"/>
      <c r="DJ356" s="58"/>
      <c r="DK356" s="58"/>
      <c r="DL356" s="58"/>
      <c r="DM356" s="58"/>
      <c r="DN356" s="58"/>
      <c r="DO356" s="58"/>
      <c r="DP356" s="58"/>
      <c r="DQ356" s="58"/>
      <c r="DR356" s="58"/>
      <c r="DS356" s="58"/>
      <c r="FY356" s="80"/>
      <c r="FZ356" s="79"/>
      <c r="GA356" s="79"/>
      <c r="GB356" s="79"/>
      <c r="GC356" s="79"/>
      <c r="GD356" s="79"/>
      <c r="GE356" s="79"/>
      <c r="GF356" s="79"/>
      <c r="GG356" s="79"/>
      <c r="GH356" s="79"/>
      <c r="GI356" s="79"/>
      <c r="GJ356" s="79"/>
      <c r="GK356" s="79"/>
      <c r="GL356" s="79"/>
      <c r="GM356" s="79"/>
      <c r="GN356" s="79"/>
      <c r="GO356" s="79"/>
      <c r="GP356" s="79"/>
      <c r="GQ356" s="79"/>
      <c r="GR356" s="79"/>
      <c r="GS356" s="79"/>
      <c r="GT356" s="79"/>
      <c r="GU356" s="79"/>
      <c r="GV356" s="79"/>
      <c r="GW356" s="79"/>
      <c r="GX356" s="79"/>
      <c r="GY356" s="79"/>
      <c r="GZ356" s="79"/>
      <c r="HA356" s="79"/>
      <c r="HB356" s="79"/>
      <c r="HC356" s="79"/>
      <c r="HD356" s="79"/>
    </row>
    <row r="357" spans="1:212" ht="15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  <c r="BD357" s="58"/>
      <c r="BE357" s="58"/>
      <c r="BF357" s="58"/>
      <c r="BG357" s="58"/>
      <c r="BH357" s="58"/>
      <c r="BI357" s="58"/>
      <c r="BJ357" s="58"/>
      <c r="BK357" s="58"/>
      <c r="BL357" s="58"/>
      <c r="BM357" s="58"/>
      <c r="BN357" s="58"/>
      <c r="BO357" s="58"/>
      <c r="BP357" s="58"/>
      <c r="BQ357" s="58"/>
      <c r="BR357" s="58"/>
      <c r="BS357" s="58"/>
      <c r="BT357" s="58"/>
      <c r="BU357" s="58"/>
      <c r="BV357" s="58"/>
      <c r="BW357" s="58"/>
      <c r="BX357" s="58"/>
      <c r="BY357" s="58"/>
      <c r="BZ357" s="58"/>
      <c r="CA357" s="58"/>
      <c r="CB357" s="58"/>
      <c r="CC357" s="58"/>
      <c r="CD357" s="58"/>
      <c r="CE357" s="58"/>
      <c r="CF357" s="58"/>
      <c r="CG357" s="58"/>
      <c r="CH357" s="58"/>
      <c r="CI357" s="58"/>
      <c r="CJ357" s="58"/>
      <c r="CK357" s="58"/>
      <c r="CL357" s="58"/>
      <c r="CM357" s="58"/>
      <c r="CN357" s="58"/>
      <c r="CO357" s="58"/>
      <c r="CP357" s="58"/>
      <c r="CQ357" s="58"/>
      <c r="CR357" s="58"/>
      <c r="CS357" s="58"/>
      <c r="CT357" s="58"/>
      <c r="CU357" s="58"/>
      <c r="CV357" s="58"/>
      <c r="CW357" s="58"/>
      <c r="CX357" s="58"/>
      <c r="CY357" s="58"/>
      <c r="CZ357" s="58"/>
      <c r="DA357" s="58"/>
      <c r="DB357" s="58"/>
      <c r="DC357" s="58"/>
      <c r="DD357" s="58"/>
      <c r="DE357" s="58"/>
      <c r="DF357" s="58"/>
      <c r="DG357" s="58"/>
      <c r="DH357" s="58"/>
      <c r="DI357" s="58"/>
      <c r="DJ357" s="58"/>
      <c r="DK357" s="58"/>
      <c r="DL357" s="58"/>
      <c r="DM357" s="58"/>
      <c r="DN357" s="58"/>
      <c r="DO357" s="58"/>
      <c r="DP357" s="58"/>
      <c r="DQ357" s="58"/>
      <c r="DR357" s="58"/>
      <c r="DS357" s="58"/>
      <c r="FY357" s="80"/>
      <c r="FZ357" s="79"/>
      <c r="GA357" s="79"/>
      <c r="GB357" s="79"/>
      <c r="GC357" s="79"/>
      <c r="GD357" s="79"/>
      <c r="GE357" s="79"/>
      <c r="GF357" s="79"/>
      <c r="GG357" s="79"/>
      <c r="GH357" s="79"/>
      <c r="GI357" s="79"/>
      <c r="GJ357" s="79"/>
      <c r="GK357" s="79"/>
      <c r="GL357" s="79"/>
      <c r="GM357" s="79"/>
      <c r="GN357" s="79"/>
      <c r="GO357" s="79"/>
      <c r="GP357" s="79"/>
      <c r="GQ357" s="79"/>
      <c r="GR357" s="79"/>
      <c r="GS357" s="79"/>
      <c r="GT357" s="79"/>
      <c r="GU357" s="79"/>
      <c r="GV357" s="79"/>
      <c r="GW357" s="79"/>
      <c r="GX357" s="79"/>
      <c r="GY357" s="79"/>
      <c r="GZ357" s="79"/>
      <c r="HA357" s="79"/>
      <c r="HB357" s="79"/>
      <c r="HC357" s="79"/>
      <c r="HD357" s="79"/>
    </row>
    <row r="358" spans="1:212" ht="15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  <c r="BD358" s="58"/>
      <c r="BE358" s="58"/>
      <c r="BF358" s="58"/>
      <c r="BG358" s="58"/>
      <c r="BH358" s="58"/>
      <c r="BI358" s="58"/>
      <c r="BJ358" s="58"/>
      <c r="BK358" s="58"/>
      <c r="BL358" s="58"/>
      <c r="BM358" s="58"/>
      <c r="BN358" s="58"/>
      <c r="BO358" s="58"/>
      <c r="BP358" s="58"/>
      <c r="BQ358" s="58"/>
      <c r="BR358" s="58"/>
      <c r="BS358" s="58"/>
      <c r="BT358" s="58"/>
      <c r="BU358" s="58"/>
      <c r="BV358" s="58"/>
      <c r="BW358" s="58"/>
      <c r="BX358" s="58"/>
      <c r="BY358" s="58"/>
      <c r="BZ358" s="58"/>
      <c r="CA358" s="58"/>
      <c r="CB358" s="58"/>
      <c r="CC358" s="58"/>
      <c r="CD358" s="58"/>
      <c r="CE358" s="58"/>
      <c r="CF358" s="58"/>
      <c r="CG358" s="58"/>
      <c r="CH358" s="58"/>
      <c r="CI358" s="58"/>
      <c r="CJ358" s="58"/>
      <c r="CK358" s="58"/>
      <c r="CL358" s="58"/>
      <c r="CM358" s="58"/>
      <c r="CN358" s="58"/>
      <c r="CO358" s="58"/>
      <c r="CP358" s="58"/>
      <c r="CQ358" s="58"/>
      <c r="CR358" s="58"/>
      <c r="CS358" s="58"/>
      <c r="CT358" s="58"/>
      <c r="CU358" s="58"/>
      <c r="CV358" s="58"/>
      <c r="CW358" s="58"/>
      <c r="CX358" s="58"/>
      <c r="CY358" s="58"/>
      <c r="CZ358" s="58"/>
      <c r="DA358" s="58"/>
      <c r="DB358" s="58"/>
      <c r="DC358" s="58"/>
      <c r="DD358" s="58"/>
      <c r="DE358" s="58"/>
      <c r="DF358" s="58"/>
      <c r="DG358" s="58"/>
      <c r="DH358" s="58"/>
      <c r="DI358" s="58"/>
      <c r="DJ358" s="58"/>
      <c r="DK358" s="58"/>
      <c r="DL358" s="58"/>
      <c r="DM358" s="58"/>
      <c r="DN358" s="58"/>
      <c r="DO358" s="58"/>
      <c r="DP358" s="58"/>
      <c r="DQ358" s="58"/>
      <c r="DR358" s="58"/>
      <c r="DS358" s="58"/>
      <c r="FY358" s="80"/>
      <c r="FZ358" s="79"/>
      <c r="GA358" s="79"/>
      <c r="GB358" s="79"/>
      <c r="GC358" s="79"/>
      <c r="GD358" s="79"/>
      <c r="GE358" s="79"/>
      <c r="GF358" s="79"/>
      <c r="GG358" s="79"/>
      <c r="GH358" s="79"/>
      <c r="GI358" s="79"/>
      <c r="GJ358" s="79"/>
      <c r="GK358" s="79"/>
      <c r="GL358" s="79"/>
      <c r="GM358" s="79"/>
      <c r="GN358" s="79"/>
      <c r="GO358" s="79"/>
      <c r="GP358" s="79"/>
      <c r="GQ358" s="79"/>
      <c r="GR358" s="79"/>
      <c r="GS358" s="79"/>
      <c r="GT358" s="79"/>
      <c r="GU358" s="79"/>
      <c r="GV358" s="79"/>
      <c r="GW358" s="79"/>
      <c r="GX358" s="79"/>
      <c r="GY358" s="79"/>
      <c r="GZ358" s="79"/>
      <c r="HA358" s="79"/>
      <c r="HB358" s="79"/>
      <c r="HC358" s="79"/>
      <c r="HD358" s="79"/>
    </row>
    <row r="359" spans="1:212" ht="15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  <c r="BD359" s="58"/>
      <c r="BE359" s="58"/>
      <c r="BF359" s="58"/>
      <c r="BG359" s="58"/>
      <c r="BH359" s="58"/>
      <c r="BI359" s="58"/>
      <c r="BJ359" s="58"/>
      <c r="BK359" s="58"/>
      <c r="BL359" s="58"/>
      <c r="BM359" s="58"/>
      <c r="BN359" s="58"/>
      <c r="BO359" s="58"/>
      <c r="BP359" s="58"/>
      <c r="BQ359" s="58"/>
      <c r="BR359" s="58"/>
      <c r="BS359" s="58"/>
      <c r="BT359" s="58"/>
      <c r="BU359" s="58"/>
      <c r="BV359" s="58"/>
      <c r="BW359" s="58"/>
      <c r="BX359" s="58"/>
      <c r="BY359" s="58"/>
      <c r="BZ359" s="58"/>
      <c r="CA359" s="58"/>
      <c r="CB359" s="58"/>
      <c r="CC359" s="58"/>
      <c r="CD359" s="58"/>
      <c r="CE359" s="58"/>
      <c r="CF359" s="58"/>
      <c r="CG359" s="58"/>
      <c r="CH359" s="58"/>
      <c r="CI359" s="58"/>
      <c r="CJ359" s="58"/>
      <c r="CK359" s="58"/>
      <c r="CL359" s="58"/>
      <c r="CM359" s="58"/>
      <c r="CN359" s="58"/>
      <c r="CO359" s="58"/>
      <c r="CP359" s="58"/>
      <c r="CQ359" s="58"/>
      <c r="CR359" s="58"/>
      <c r="CS359" s="58"/>
      <c r="CT359" s="58"/>
      <c r="CU359" s="58"/>
      <c r="CV359" s="58"/>
      <c r="CW359" s="58"/>
      <c r="CX359" s="58"/>
      <c r="CY359" s="58"/>
      <c r="CZ359" s="58"/>
      <c r="DA359" s="58"/>
      <c r="DB359" s="58"/>
      <c r="DC359" s="58"/>
      <c r="DD359" s="58"/>
      <c r="DE359" s="58"/>
      <c r="DF359" s="58"/>
      <c r="DG359" s="58"/>
      <c r="DH359" s="58"/>
      <c r="DI359" s="58"/>
      <c r="DJ359" s="58"/>
      <c r="DK359" s="58"/>
      <c r="DL359" s="58"/>
      <c r="DM359" s="58"/>
      <c r="DN359" s="58"/>
      <c r="DO359" s="58"/>
      <c r="DP359" s="58"/>
      <c r="DQ359" s="58"/>
      <c r="DR359" s="58"/>
      <c r="DS359" s="58"/>
      <c r="FY359" s="80"/>
      <c r="FZ359" s="79"/>
      <c r="GA359" s="79"/>
      <c r="GB359" s="79"/>
      <c r="GC359" s="79"/>
      <c r="GD359" s="79"/>
      <c r="GE359" s="79"/>
      <c r="GF359" s="79"/>
      <c r="GG359" s="79"/>
      <c r="GH359" s="79"/>
      <c r="GI359" s="79"/>
      <c r="GJ359" s="79"/>
      <c r="GK359" s="79"/>
      <c r="GL359" s="79"/>
      <c r="GM359" s="79"/>
      <c r="GN359" s="79"/>
      <c r="GO359" s="79"/>
      <c r="GP359" s="79"/>
      <c r="GQ359" s="79"/>
      <c r="GR359" s="79"/>
      <c r="GS359" s="79"/>
      <c r="GT359" s="79"/>
      <c r="GU359" s="79"/>
      <c r="GV359" s="79"/>
      <c r="GW359" s="79"/>
      <c r="GX359" s="79"/>
      <c r="GY359" s="79"/>
      <c r="GZ359" s="79"/>
      <c r="HA359" s="79"/>
      <c r="HB359" s="79"/>
      <c r="HC359" s="79"/>
      <c r="HD359" s="79"/>
    </row>
    <row r="360" spans="1:212" ht="15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  <c r="BD360" s="58"/>
      <c r="BE360" s="58"/>
      <c r="BF360" s="58"/>
      <c r="BG360" s="58"/>
      <c r="BH360" s="58"/>
      <c r="BI360" s="58"/>
      <c r="BJ360" s="58"/>
      <c r="BK360" s="58"/>
      <c r="BL360" s="58"/>
      <c r="BM360" s="58"/>
      <c r="BN360" s="58"/>
      <c r="BO360" s="58"/>
      <c r="BP360" s="58"/>
      <c r="BQ360" s="58"/>
      <c r="BR360" s="58"/>
      <c r="BS360" s="58"/>
      <c r="BT360" s="58"/>
      <c r="BU360" s="58"/>
      <c r="BV360" s="58"/>
      <c r="BW360" s="58"/>
      <c r="BX360" s="58"/>
      <c r="BY360" s="58"/>
      <c r="BZ360" s="58"/>
      <c r="CA360" s="58"/>
      <c r="CB360" s="58"/>
      <c r="CC360" s="58"/>
      <c r="CD360" s="58"/>
      <c r="CE360" s="58"/>
      <c r="CF360" s="58"/>
      <c r="CG360" s="58"/>
      <c r="CH360" s="58"/>
      <c r="CI360" s="58"/>
      <c r="CJ360" s="58"/>
      <c r="CK360" s="58"/>
      <c r="CL360" s="58"/>
      <c r="CM360" s="58"/>
      <c r="CN360" s="58"/>
      <c r="CO360" s="58"/>
      <c r="CP360" s="58"/>
      <c r="CQ360" s="58"/>
      <c r="CR360" s="58"/>
      <c r="CS360" s="58"/>
      <c r="CT360" s="58"/>
      <c r="CU360" s="58"/>
      <c r="CV360" s="58"/>
      <c r="CW360" s="58"/>
      <c r="CX360" s="58"/>
      <c r="CY360" s="58"/>
      <c r="CZ360" s="58"/>
      <c r="DA360" s="58"/>
      <c r="DB360" s="58"/>
      <c r="DC360" s="58"/>
      <c r="DD360" s="58"/>
      <c r="DE360" s="58"/>
      <c r="DF360" s="58"/>
      <c r="DG360" s="58"/>
      <c r="DH360" s="58"/>
      <c r="DI360" s="58"/>
      <c r="DJ360" s="58"/>
      <c r="DK360" s="58"/>
      <c r="DL360" s="58"/>
      <c r="DM360" s="58"/>
      <c r="DN360" s="58"/>
      <c r="DO360" s="58"/>
      <c r="DP360" s="58"/>
      <c r="DQ360" s="58"/>
      <c r="DR360" s="58"/>
      <c r="DS360" s="58"/>
      <c r="FY360" s="80"/>
      <c r="FZ360" s="79"/>
      <c r="GA360" s="79"/>
      <c r="GB360" s="79"/>
      <c r="GC360" s="79"/>
      <c r="GD360" s="79"/>
      <c r="GE360" s="79"/>
      <c r="GF360" s="79"/>
      <c r="GG360" s="79"/>
      <c r="GH360" s="79"/>
      <c r="GI360" s="79"/>
      <c r="GJ360" s="79"/>
      <c r="GK360" s="79"/>
      <c r="GL360" s="79"/>
      <c r="GM360" s="79"/>
      <c r="GN360" s="79"/>
      <c r="GO360" s="79"/>
      <c r="GP360" s="79"/>
      <c r="GQ360" s="79"/>
      <c r="GR360" s="79"/>
      <c r="GS360" s="79"/>
      <c r="GT360" s="79"/>
      <c r="GU360" s="79"/>
      <c r="GV360" s="79"/>
      <c r="GW360" s="79"/>
      <c r="GX360" s="79"/>
      <c r="GY360" s="79"/>
      <c r="GZ360" s="79"/>
      <c r="HA360" s="79"/>
      <c r="HB360" s="79"/>
      <c r="HC360" s="79"/>
      <c r="HD360" s="79"/>
    </row>
    <row r="361" spans="1:212" ht="15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  <c r="BD361" s="58"/>
      <c r="BE361" s="58"/>
      <c r="BF361" s="58"/>
      <c r="BG361" s="58"/>
      <c r="BH361" s="58"/>
      <c r="BI361" s="58"/>
      <c r="BJ361" s="58"/>
      <c r="BK361" s="58"/>
      <c r="BL361" s="58"/>
      <c r="BM361" s="58"/>
      <c r="BN361" s="58"/>
      <c r="BO361" s="58"/>
      <c r="BP361" s="58"/>
      <c r="BQ361" s="58"/>
      <c r="BR361" s="58"/>
      <c r="BS361" s="58"/>
      <c r="BT361" s="58"/>
      <c r="BU361" s="58"/>
      <c r="BV361" s="58"/>
      <c r="BW361" s="58"/>
      <c r="BX361" s="58"/>
      <c r="BY361" s="58"/>
      <c r="BZ361" s="58"/>
      <c r="CA361" s="58"/>
      <c r="CB361" s="58"/>
      <c r="CC361" s="58"/>
      <c r="CD361" s="58"/>
      <c r="CE361" s="58"/>
      <c r="CF361" s="58"/>
      <c r="CG361" s="58"/>
      <c r="CH361" s="58"/>
      <c r="CI361" s="58"/>
      <c r="CJ361" s="58"/>
      <c r="CK361" s="58"/>
      <c r="CL361" s="58"/>
      <c r="CM361" s="58"/>
      <c r="CN361" s="58"/>
      <c r="CO361" s="58"/>
      <c r="CP361" s="58"/>
      <c r="CQ361" s="58"/>
      <c r="CR361" s="58"/>
      <c r="CS361" s="58"/>
      <c r="CT361" s="58"/>
      <c r="CU361" s="58"/>
      <c r="CV361" s="58"/>
      <c r="CW361" s="58"/>
      <c r="CX361" s="58"/>
      <c r="CY361" s="58"/>
      <c r="CZ361" s="58"/>
      <c r="DA361" s="58"/>
      <c r="DB361" s="58"/>
      <c r="DC361" s="58"/>
      <c r="DD361" s="58"/>
      <c r="DE361" s="58"/>
      <c r="DF361" s="58"/>
      <c r="DG361" s="58"/>
      <c r="DH361" s="58"/>
      <c r="DI361" s="58"/>
      <c r="DJ361" s="58"/>
      <c r="DK361" s="58"/>
      <c r="DL361" s="58"/>
      <c r="DM361" s="58"/>
      <c r="DN361" s="58"/>
      <c r="DO361" s="58"/>
      <c r="DP361" s="58"/>
      <c r="DQ361" s="58"/>
      <c r="DR361" s="58"/>
      <c r="DS361" s="58"/>
      <c r="FY361" s="80"/>
      <c r="FZ361" s="79"/>
      <c r="GA361" s="79"/>
      <c r="GB361" s="79"/>
      <c r="GC361" s="79"/>
      <c r="GD361" s="79"/>
      <c r="GE361" s="79"/>
      <c r="GF361" s="79"/>
      <c r="GG361" s="79"/>
      <c r="GH361" s="79"/>
      <c r="GI361" s="79"/>
      <c r="GJ361" s="79"/>
      <c r="GK361" s="79"/>
      <c r="GL361" s="79"/>
      <c r="GM361" s="79"/>
      <c r="GN361" s="79"/>
      <c r="GO361" s="79"/>
      <c r="GP361" s="79"/>
      <c r="GQ361" s="79"/>
      <c r="GR361" s="79"/>
      <c r="GS361" s="79"/>
      <c r="GT361" s="79"/>
      <c r="GU361" s="79"/>
      <c r="GV361" s="79"/>
      <c r="GW361" s="79"/>
      <c r="GX361" s="79"/>
      <c r="GY361" s="79"/>
      <c r="GZ361" s="79"/>
      <c r="HA361" s="79"/>
      <c r="HB361" s="79"/>
      <c r="HC361" s="79"/>
      <c r="HD361" s="79"/>
    </row>
    <row r="362" spans="1:212" ht="15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  <c r="BD362" s="58"/>
      <c r="BE362" s="58"/>
      <c r="BF362" s="58"/>
      <c r="BG362" s="58"/>
      <c r="BH362" s="58"/>
      <c r="BI362" s="58"/>
      <c r="BJ362" s="58"/>
      <c r="BK362" s="58"/>
      <c r="BL362" s="58"/>
      <c r="BM362" s="58"/>
      <c r="BN362" s="58"/>
      <c r="BO362" s="58"/>
      <c r="BP362" s="58"/>
      <c r="BQ362" s="58"/>
      <c r="BR362" s="58"/>
      <c r="BS362" s="58"/>
      <c r="BT362" s="58"/>
      <c r="BU362" s="58"/>
      <c r="BV362" s="58"/>
      <c r="BW362" s="58"/>
      <c r="BX362" s="58"/>
      <c r="BY362" s="58"/>
      <c r="BZ362" s="58"/>
      <c r="CA362" s="58"/>
      <c r="CB362" s="58"/>
      <c r="CC362" s="58"/>
      <c r="CD362" s="58"/>
      <c r="CE362" s="58"/>
      <c r="CF362" s="58"/>
      <c r="CG362" s="58"/>
      <c r="CH362" s="58"/>
      <c r="CI362" s="58"/>
      <c r="CJ362" s="58"/>
      <c r="CK362" s="58"/>
      <c r="CL362" s="58"/>
      <c r="CM362" s="58"/>
      <c r="CN362" s="58"/>
      <c r="CO362" s="58"/>
      <c r="CP362" s="58"/>
      <c r="CQ362" s="58"/>
      <c r="CR362" s="58"/>
      <c r="CS362" s="58"/>
      <c r="CT362" s="58"/>
      <c r="CU362" s="58"/>
      <c r="CV362" s="58"/>
      <c r="CW362" s="58"/>
      <c r="CX362" s="58"/>
      <c r="CY362" s="58"/>
      <c r="CZ362" s="58"/>
      <c r="DA362" s="58"/>
      <c r="DB362" s="58"/>
      <c r="DC362" s="58"/>
      <c r="DD362" s="58"/>
      <c r="DE362" s="58"/>
      <c r="DF362" s="58"/>
      <c r="DG362" s="58"/>
      <c r="DH362" s="58"/>
      <c r="DI362" s="58"/>
      <c r="DJ362" s="58"/>
      <c r="DK362" s="58"/>
      <c r="DL362" s="58"/>
      <c r="DM362" s="58"/>
      <c r="DN362" s="58"/>
      <c r="DO362" s="58"/>
      <c r="DP362" s="58"/>
      <c r="DQ362" s="58"/>
      <c r="DR362" s="58"/>
      <c r="DS362" s="58"/>
      <c r="FY362" s="80"/>
      <c r="FZ362" s="79"/>
      <c r="GA362" s="79"/>
      <c r="GB362" s="79"/>
      <c r="GC362" s="79"/>
      <c r="GD362" s="79"/>
      <c r="GE362" s="79"/>
      <c r="GF362" s="79"/>
      <c r="GG362" s="79"/>
      <c r="GH362" s="79"/>
      <c r="GI362" s="79"/>
      <c r="GJ362" s="79"/>
      <c r="GK362" s="79"/>
      <c r="GL362" s="79"/>
      <c r="GM362" s="79"/>
      <c r="GN362" s="79"/>
      <c r="GO362" s="79"/>
      <c r="GP362" s="79"/>
      <c r="GQ362" s="79"/>
      <c r="GR362" s="79"/>
      <c r="GS362" s="79"/>
      <c r="GT362" s="79"/>
      <c r="GU362" s="79"/>
      <c r="GV362" s="79"/>
      <c r="GW362" s="79"/>
      <c r="GX362" s="79"/>
      <c r="GY362" s="79"/>
      <c r="GZ362" s="79"/>
      <c r="HA362" s="79"/>
      <c r="HB362" s="79"/>
      <c r="HC362" s="79"/>
      <c r="HD362" s="79"/>
    </row>
    <row r="363" spans="1:212" ht="15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  <c r="BD363" s="58"/>
      <c r="BE363" s="58"/>
      <c r="BF363" s="58"/>
      <c r="BG363" s="58"/>
      <c r="BH363" s="58"/>
      <c r="BI363" s="58"/>
      <c r="BJ363" s="58"/>
      <c r="BK363" s="58"/>
      <c r="BL363" s="58"/>
      <c r="BM363" s="58"/>
      <c r="BN363" s="58"/>
      <c r="BO363" s="58"/>
      <c r="BP363" s="58"/>
      <c r="BQ363" s="58"/>
      <c r="BR363" s="58"/>
      <c r="BS363" s="58"/>
      <c r="BT363" s="58"/>
      <c r="BU363" s="58"/>
      <c r="BV363" s="58"/>
      <c r="BW363" s="58"/>
      <c r="BX363" s="58"/>
      <c r="BY363" s="58"/>
      <c r="BZ363" s="58"/>
      <c r="CA363" s="58"/>
      <c r="CB363" s="58"/>
      <c r="CC363" s="58"/>
      <c r="CD363" s="58"/>
      <c r="CE363" s="58"/>
      <c r="CF363" s="58"/>
      <c r="CG363" s="58"/>
      <c r="CH363" s="58"/>
      <c r="CI363" s="58"/>
      <c r="CJ363" s="58"/>
      <c r="CK363" s="58"/>
      <c r="CL363" s="58"/>
      <c r="CM363" s="58"/>
      <c r="CN363" s="58"/>
      <c r="CO363" s="58"/>
      <c r="CP363" s="58"/>
      <c r="CQ363" s="58"/>
      <c r="CR363" s="58"/>
      <c r="CS363" s="58"/>
      <c r="CT363" s="58"/>
      <c r="CU363" s="58"/>
      <c r="CV363" s="58"/>
      <c r="CW363" s="58"/>
      <c r="CX363" s="58"/>
      <c r="CY363" s="58"/>
      <c r="CZ363" s="58"/>
      <c r="DA363" s="58"/>
      <c r="DB363" s="58"/>
      <c r="DC363" s="58"/>
      <c r="DD363" s="58"/>
      <c r="DE363" s="58"/>
      <c r="DF363" s="58"/>
      <c r="DG363" s="58"/>
      <c r="DH363" s="58"/>
      <c r="DI363" s="58"/>
      <c r="DJ363" s="58"/>
      <c r="DK363" s="58"/>
      <c r="DL363" s="58"/>
      <c r="DM363" s="58"/>
      <c r="DN363" s="58"/>
      <c r="DO363" s="58"/>
      <c r="DP363" s="58"/>
      <c r="DQ363" s="58"/>
      <c r="DR363" s="58"/>
      <c r="DS363" s="58"/>
      <c r="FY363" s="80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9"/>
      <c r="GS363" s="79"/>
      <c r="GT363" s="79"/>
      <c r="GU363" s="79"/>
      <c r="GV363" s="79"/>
      <c r="GW363" s="79"/>
      <c r="GX363" s="79"/>
      <c r="GY363" s="79"/>
      <c r="GZ363" s="79"/>
      <c r="HA363" s="79"/>
      <c r="HB363" s="79"/>
      <c r="HC363" s="79"/>
      <c r="HD363" s="79"/>
    </row>
    <row r="364" spans="1:212" ht="15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  <c r="DK364" s="58"/>
      <c r="DL364" s="58"/>
      <c r="DM364" s="58"/>
      <c r="DN364" s="58"/>
      <c r="DO364" s="58"/>
      <c r="DP364" s="58"/>
      <c r="DQ364" s="58"/>
      <c r="DR364" s="58"/>
      <c r="DS364" s="58"/>
      <c r="FY364" s="80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9"/>
      <c r="GS364" s="79"/>
      <c r="GT364" s="79"/>
      <c r="GU364" s="79"/>
      <c r="GV364" s="79"/>
      <c r="GW364" s="79"/>
      <c r="GX364" s="79"/>
      <c r="GY364" s="79"/>
      <c r="GZ364" s="79"/>
      <c r="HA364" s="79"/>
      <c r="HB364" s="79"/>
      <c r="HC364" s="79"/>
      <c r="HD364" s="79"/>
    </row>
    <row r="365" spans="1:212" ht="15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8"/>
      <c r="BE365" s="58"/>
      <c r="BF365" s="58"/>
      <c r="BG365" s="58"/>
      <c r="BH365" s="58"/>
      <c r="BI365" s="58"/>
      <c r="BJ365" s="58"/>
      <c r="BK365" s="58"/>
      <c r="BL365" s="58"/>
      <c r="BM365" s="58"/>
      <c r="BN365" s="58"/>
      <c r="BO365" s="58"/>
      <c r="BP365" s="58"/>
      <c r="BQ365" s="58"/>
      <c r="BR365" s="58"/>
      <c r="BS365" s="58"/>
      <c r="BT365" s="58"/>
      <c r="BU365" s="58"/>
      <c r="BV365" s="58"/>
      <c r="BW365" s="58"/>
      <c r="BX365" s="58"/>
      <c r="BY365" s="58"/>
      <c r="BZ365" s="58"/>
      <c r="CA365" s="58"/>
      <c r="CB365" s="58"/>
      <c r="CC365" s="58"/>
      <c r="CD365" s="58"/>
      <c r="CE365" s="58"/>
      <c r="CF365" s="58"/>
      <c r="CG365" s="58"/>
      <c r="CH365" s="58"/>
      <c r="CI365" s="58"/>
      <c r="CJ365" s="58"/>
      <c r="CK365" s="58"/>
      <c r="CL365" s="58"/>
      <c r="CM365" s="58"/>
      <c r="CN365" s="58"/>
      <c r="CO365" s="58"/>
      <c r="CP365" s="58"/>
      <c r="CQ365" s="58"/>
      <c r="CR365" s="58"/>
      <c r="CS365" s="58"/>
      <c r="CT365" s="58"/>
      <c r="CU365" s="58"/>
      <c r="CV365" s="58"/>
      <c r="CW365" s="58"/>
      <c r="CX365" s="58"/>
      <c r="CY365" s="58"/>
      <c r="CZ365" s="58"/>
      <c r="DA365" s="58"/>
      <c r="DB365" s="58"/>
      <c r="DC365" s="58"/>
      <c r="DD365" s="58"/>
      <c r="DE365" s="58"/>
      <c r="DF365" s="58"/>
      <c r="DG365" s="58"/>
      <c r="DH365" s="58"/>
      <c r="DI365" s="58"/>
      <c r="DJ365" s="58"/>
      <c r="DK365" s="58"/>
      <c r="DL365" s="58"/>
      <c r="DM365" s="58"/>
      <c r="DN365" s="58"/>
      <c r="DO365" s="58"/>
      <c r="DP365" s="58"/>
      <c r="DQ365" s="58"/>
      <c r="DR365" s="58"/>
      <c r="DS365" s="58"/>
      <c r="FY365" s="80"/>
      <c r="FZ365" s="79"/>
      <c r="GA365" s="79"/>
      <c r="GB365" s="79"/>
      <c r="GC365" s="79"/>
      <c r="GD365" s="79"/>
      <c r="GE365" s="79"/>
      <c r="GF365" s="79"/>
      <c r="GG365" s="79"/>
      <c r="GH365" s="79"/>
      <c r="GI365" s="79"/>
      <c r="GJ365" s="79"/>
      <c r="GK365" s="79"/>
      <c r="GL365" s="79"/>
      <c r="GM365" s="79"/>
      <c r="GN365" s="79"/>
      <c r="GO365" s="79"/>
      <c r="GP365" s="79"/>
      <c r="GQ365" s="79"/>
      <c r="GR365" s="79"/>
      <c r="GS365" s="79"/>
      <c r="GT365" s="79"/>
      <c r="GU365" s="79"/>
      <c r="GV365" s="79"/>
      <c r="GW365" s="79"/>
      <c r="GX365" s="79"/>
      <c r="GY365" s="79"/>
      <c r="GZ365" s="79"/>
      <c r="HA365" s="79"/>
      <c r="HB365" s="79"/>
      <c r="HC365" s="79"/>
      <c r="HD365" s="79"/>
    </row>
    <row r="366" spans="1:212" ht="15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  <c r="BD366" s="58"/>
      <c r="BE366" s="58"/>
      <c r="BF366" s="58"/>
      <c r="BG366" s="58"/>
      <c r="BH366" s="58"/>
      <c r="BI366" s="58"/>
      <c r="BJ366" s="58"/>
      <c r="BK366" s="58"/>
      <c r="BL366" s="58"/>
      <c r="BM366" s="58"/>
      <c r="BN366" s="58"/>
      <c r="BO366" s="58"/>
      <c r="BP366" s="58"/>
      <c r="BQ366" s="58"/>
      <c r="BR366" s="58"/>
      <c r="BS366" s="58"/>
      <c r="BT366" s="58"/>
      <c r="BU366" s="58"/>
      <c r="BV366" s="58"/>
      <c r="BW366" s="58"/>
      <c r="BX366" s="58"/>
      <c r="BY366" s="58"/>
      <c r="BZ366" s="58"/>
      <c r="CA366" s="58"/>
      <c r="CB366" s="58"/>
      <c r="CC366" s="58"/>
      <c r="CD366" s="58"/>
      <c r="CE366" s="58"/>
      <c r="CF366" s="58"/>
      <c r="CG366" s="58"/>
      <c r="CH366" s="58"/>
      <c r="CI366" s="58"/>
      <c r="CJ366" s="58"/>
      <c r="CK366" s="58"/>
      <c r="CL366" s="58"/>
      <c r="CM366" s="58"/>
      <c r="CN366" s="58"/>
      <c r="CO366" s="58"/>
      <c r="CP366" s="58"/>
      <c r="CQ366" s="58"/>
      <c r="CR366" s="58"/>
      <c r="CS366" s="58"/>
      <c r="CT366" s="58"/>
      <c r="CU366" s="58"/>
      <c r="CV366" s="58"/>
      <c r="CW366" s="58"/>
      <c r="CX366" s="58"/>
      <c r="CY366" s="58"/>
      <c r="CZ366" s="58"/>
      <c r="DA366" s="58"/>
      <c r="DB366" s="58"/>
      <c r="DC366" s="58"/>
      <c r="DD366" s="58"/>
      <c r="DE366" s="58"/>
      <c r="DF366" s="58"/>
      <c r="DG366" s="58"/>
      <c r="DH366" s="58"/>
      <c r="DI366" s="58"/>
      <c r="DJ366" s="58"/>
      <c r="DK366" s="58"/>
      <c r="DL366" s="58"/>
      <c r="DM366" s="58"/>
      <c r="DN366" s="58"/>
      <c r="DO366" s="58"/>
      <c r="DP366" s="58"/>
      <c r="DQ366" s="58"/>
      <c r="DR366" s="58"/>
      <c r="DS366" s="58"/>
      <c r="FY366" s="80"/>
      <c r="FZ366" s="79"/>
      <c r="GA366" s="79"/>
      <c r="GB366" s="79"/>
      <c r="GC366" s="79"/>
      <c r="GD366" s="79"/>
      <c r="GE366" s="79"/>
      <c r="GF366" s="79"/>
      <c r="GG366" s="79"/>
      <c r="GH366" s="79"/>
      <c r="GI366" s="79"/>
      <c r="GJ366" s="79"/>
      <c r="GK366" s="79"/>
      <c r="GL366" s="79"/>
      <c r="GM366" s="79"/>
      <c r="GN366" s="79"/>
      <c r="GO366" s="79"/>
      <c r="GP366" s="79"/>
      <c r="GQ366" s="79"/>
      <c r="GR366" s="79"/>
      <c r="GS366" s="79"/>
      <c r="GT366" s="79"/>
      <c r="GU366" s="79"/>
      <c r="GV366" s="79"/>
      <c r="GW366" s="79"/>
      <c r="GX366" s="79"/>
      <c r="GY366" s="79"/>
      <c r="GZ366" s="79"/>
      <c r="HA366" s="79"/>
      <c r="HB366" s="79"/>
      <c r="HC366" s="79"/>
      <c r="HD366" s="79"/>
    </row>
    <row r="367" spans="1:212" ht="15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  <c r="BD367" s="58"/>
      <c r="BE367" s="58"/>
      <c r="BF367" s="58"/>
      <c r="BG367" s="58"/>
      <c r="BH367" s="58"/>
      <c r="BI367" s="58"/>
      <c r="BJ367" s="58"/>
      <c r="BK367" s="58"/>
      <c r="BL367" s="58"/>
      <c r="BM367" s="58"/>
      <c r="BN367" s="58"/>
      <c r="BO367" s="58"/>
      <c r="BP367" s="58"/>
      <c r="BQ367" s="58"/>
      <c r="BR367" s="58"/>
      <c r="BS367" s="58"/>
      <c r="BT367" s="58"/>
      <c r="BU367" s="58"/>
      <c r="BV367" s="58"/>
      <c r="BW367" s="58"/>
      <c r="BX367" s="58"/>
      <c r="BY367" s="58"/>
      <c r="BZ367" s="58"/>
      <c r="CA367" s="58"/>
      <c r="CB367" s="58"/>
      <c r="CC367" s="58"/>
      <c r="CD367" s="58"/>
      <c r="CE367" s="58"/>
      <c r="CF367" s="58"/>
      <c r="CG367" s="58"/>
      <c r="CH367" s="58"/>
      <c r="CI367" s="58"/>
      <c r="CJ367" s="58"/>
      <c r="CK367" s="58"/>
      <c r="CL367" s="58"/>
      <c r="CM367" s="58"/>
      <c r="CN367" s="58"/>
      <c r="CO367" s="58"/>
      <c r="CP367" s="58"/>
      <c r="CQ367" s="58"/>
      <c r="CR367" s="58"/>
      <c r="CS367" s="58"/>
      <c r="CT367" s="58"/>
      <c r="CU367" s="58"/>
      <c r="CV367" s="58"/>
      <c r="CW367" s="58"/>
      <c r="CX367" s="58"/>
      <c r="CY367" s="58"/>
      <c r="CZ367" s="58"/>
      <c r="DA367" s="58"/>
      <c r="DB367" s="58"/>
      <c r="DC367" s="58"/>
      <c r="DD367" s="58"/>
      <c r="DE367" s="58"/>
      <c r="DF367" s="58"/>
      <c r="DG367" s="58"/>
      <c r="DH367" s="58"/>
      <c r="DI367" s="58"/>
      <c r="DJ367" s="58"/>
      <c r="DK367" s="58"/>
      <c r="DL367" s="58"/>
      <c r="DM367" s="58"/>
      <c r="DN367" s="58"/>
      <c r="DO367" s="58"/>
      <c r="DP367" s="58"/>
      <c r="DQ367" s="58"/>
      <c r="DR367" s="58"/>
      <c r="DS367" s="58"/>
      <c r="FY367" s="80"/>
      <c r="FZ367" s="79"/>
      <c r="GA367" s="79"/>
      <c r="GB367" s="79"/>
      <c r="GC367" s="79"/>
      <c r="GD367" s="79"/>
      <c r="GE367" s="79"/>
      <c r="GF367" s="79"/>
      <c r="GG367" s="79"/>
      <c r="GH367" s="79"/>
      <c r="GI367" s="79"/>
      <c r="GJ367" s="79"/>
      <c r="GK367" s="79"/>
      <c r="GL367" s="79"/>
      <c r="GM367" s="79"/>
      <c r="GN367" s="79"/>
      <c r="GO367" s="79"/>
      <c r="GP367" s="79"/>
      <c r="GQ367" s="79"/>
      <c r="GR367" s="79"/>
      <c r="GS367" s="79"/>
      <c r="GT367" s="79"/>
      <c r="GU367" s="79"/>
      <c r="GV367" s="79"/>
      <c r="GW367" s="79"/>
      <c r="GX367" s="79"/>
      <c r="GY367" s="79"/>
      <c r="GZ367" s="79"/>
      <c r="HA367" s="79"/>
      <c r="HB367" s="79"/>
      <c r="HC367" s="79"/>
      <c r="HD367" s="79"/>
    </row>
    <row r="368" spans="1:212" ht="15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  <c r="BD368" s="58"/>
      <c r="BE368" s="58"/>
      <c r="BF368" s="58"/>
      <c r="BG368" s="58"/>
      <c r="BH368" s="58"/>
      <c r="BI368" s="58"/>
      <c r="BJ368" s="58"/>
      <c r="BK368" s="58"/>
      <c r="BL368" s="58"/>
      <c r="BM368" s="58"/>
      <c r="BN368" s="58"/>
      <c r="BO368" s="58"/>
      <c r="BP368" s="58"/>
      <c r="BQ368" s="58"/>
      <c r="BR368" s="58"/>
      <c r="BS368" s="58"/>
      <c r="BT368" s="58"/>
      <c r="BU368" s="58"/>
      <c r="BV368" s="58"/>
      <c r="BW368" s="58"/>
      <c r="BX368" s="58"/>
      <c r="BY368" s="58"/>
      <c r="BZ368" s="58"/>
      <c r="CA368" s="58"/>
      <c r="CB368" s="58"/>
      <c r="CC368" s="58"/>
      <c r="CD368" s="58"/>
      <c r="CE368" s="58"/>
      <c r="CF368" s="58"/>
      <c r="CG368" s="58"/>
      <c r="CH368" s="58"/>
      <c r="CI368" s="58"/>
      <c r="CJ368" s="58"/>
      <c r="CK368" s="58"/>
      <c r="CL368" s="58"/>
      <c r="CM368" s="58"/>
      <c r="CN368" s="58"/>
      <c r="CO368" s="58"/>
      <c r="CP368" s="58"/>
      <c r="CQ368" s="58"/>
      <c r="CR368" s="58"/>
      <c r="CS368" s="58"/>
      <c r="CT368" s="58"/>
      <c r="CU368" s="58"/>
      <c r="CV368" s="58"/>
      <c r="CW368" s="58"/>
      <c r="CX368" s="58"/>
      <c r="CY368" s="58"/>
      <c r="CZ368" s="58"/>
      <c r="DA368" s="58"/>
      <c r="DB368" s="58"/>
      <c r="DC368" s="58"/>
      <c r="DD368" s="58"/>
      <c r="DE368" s="58"/>
      <c r="DF368" s="58"/>
      <c r="DG368" s="58"/>
      <c r="DH368" s="58"/>
      <c r="DI368" s="58"/>
      <c r="DJ368" s="58"/>
      <c r="DK368" s="58"/>
      <c r="DL368" s="58"/>
      <c r="DM368" s="58"/>
      <c r="DN368" s="58"/>
      <c r="DO368" s="58"/>
      <c r="DP368" s="58"/>
      <c r="DQ368" s="58"/>
      <c r="DR368" s="58"/>
      <c r="DS368" s="58"/>
      <c r="FY368" s="80"/>
      <c r="FZ368" s="79"/>
      <c r="GA368" s="79"/>
      <c r="GB368" s="79"/>
      <c r="GC368" s="79"/>
      <c r="GD368" s="79"/>
      <c r="GE368" s="79"/>
      <c r="GF368" s="79"/>
      <c r="GG368" s="79"/>
      <c r="GH368" s="79"/>
      <c r="GI368" s="79"/>
      <c r="GJ368" s="79"/>
      <c r="GK368" s="79"/>
      <c r="GL368" s="79"/>
      <c r="GM368" s="79"/>
      <c r="GN368" s="79"/>
      <c r="GO368" s="79"/>
      <c r="GP368" s="79"/>
      <c r="GQ368" s="79"/>
      <c r="GR368" s="79"/>
      <c r="GS368" s="79"/>
      <c r="GT368" s="79"/>
      <c r="GU368" s="79"/>
      <c r="GV368" s="79"/>
      <c r="GW368" s="79"/>
      <c r="GX368" s="79"/>
      <c r="GY368" s="79"/>
      <c r="GZ368" s="79"/>
      <c r="HA368" s="79"/>
      <c r="HB368" s="79"/>
      <c r="HC368" s="79"/>
      <c r="HD368" s="79"/>
    </row>
    <row r="369" spans="1:212" ht="15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  <c r="BD369" s="58"/>
      <c r="BE369" s="58"/>
      <c r="BF369" s="58"/>
      <c r="BG369" s="58"/>
      <c r="BH369" s="58"/>
      <c r="BI369" s="58"/>
      <c r="BJ369" s="58"/>
      <c r="BK369" s="58"/>
      <c r="BL369" s="58"/>
      <c r="BM369" s="58"/>
      <c r="BN369" s="58"/>
      <c r="BO369" s="58"/>
      <c r="BP369" s="58"/>
      <c r="BQ369" s="58"/>
      <c r="BR369" s="58"/>
      <c r="BS369" s="58"/>
      <c r="BT369" s="58"/>
      <c r="BU369" s="58"/>
      <c r="BV369" s="58"/>
      <c r="BW369" s="58"/>
      <c r="BX369" s="58"/>
      <c r="BY369" s="58"/>
      <c r="BZ369" s="58"/>
      <c r="CA369" s="58"/>
      <c r="CB369" s="58"/>
      <c r="CC369" s="58"/>
      <c r="CD369" s="58"/>
      <c r="CE369" s="58"/>
      <c r="CF369" s="58"/>
      <c r="CG369" s="58"/>
      <c r="CH369" s="58"/>
      <c r="CI369" s="58"/>
      <c r="CJ369" s="58"/>
      <c r="CK369" s="58"/>
      <c r="CL369" s="58"/>
      <c r="CM369" s="58"/>
      <c r="CN369" s="58"/>
      <c r="CO369" s="58"/>
      <c r="CP369" s="58"/>
      <c r="CQ369" s="58"/>
      <c r="CR369" s="58"/>
      <c r="CS369" s="58"/>
      <c r="CT369" s="58"/>
      <c r="CU369" s="58"/>
      <c r="CV369" s="58"/>
      <c r="CW369" s="58"/>
      <c r="CX369" s="58"/>
      <c r="CY369" s="58"/>
      <c r="CZ369" s="58"/>
      <c r="DA369" s="58"/>
      <c r="DB369" s="58"/>
      <c r="DC369" s="58"/>
      <c r="DD369" s="58"/>
      <c r="DE369" s="58"/>
      <c r="DF369" s="58"/>
      <c r="DG369" s="58"/>
      <c r="DH369" s="58"/>
      <c r="DI369" s="58"/>
      <c r="DJ369" s="58"/>
      <c r="DK369" s="58"/>
      <c r="DL369" s="58"/>
      <c r="DM369" s="58"/>
      <c r="DN369" s="58"/>
      <c r="DO369" s="58"/>
      <c r="DP369" s="58"/>
      <c r="DQ369" s="58"/>
      <c r="DR369" s="58"/>
      <c r="DS369" s="58"/>
      <c r="FY369" s="80"/>
      <c r="FZ369" s="79"/>
      <c r="GA369" s="79"/>
      <c r="GB369" s="79"/>
      <c r="GC369" s="79"/>
      <c r="GD369" s="79"/>
      <c r="GE369" s="79"/>
      <c r="GF369" s="79"/>
      <c r="GG369" s="79"/>
      <c r="GH369" s="79"/>
      <c r="GI369" s="79"/>
      <c r="GJ369" s="79"/>
      <c r="GK369" s="79"/>
      <c r="GL369" s="79"/>
      <c r="GM369" s="79"/>
      <c r="GN369" s="79"/>
      <c r="GO369" s="79"/>
      <c r="GP369" s="79"/>
      <c r="GQ369" s="79"/>
      <c r="GR369" s="79"/>
      <c r="GS369" s="79"/>
      <c r="GT369" s="79"/>
      <c r="GU369" s="79"/>
      <c r="GV369" s="79"/>
      <c r="GW369" s="79"/>
      <c r="GX369" s="79"/>
      <c r="GY369" s="79"/>
      <c r="GZ369" s="79"/>
      <c r="HA369" s="79"/>
      <c r="HB369" s="79"/>
      <c r="HC369" s="79"/>
      <c r="HD369" s="79"/>
    </row>
    <row r="370" spans="1:212" ht="15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  <c r="BD370" s="58"/>
      <c r="BE370" s="58"/>
      <c r="BF370" s="58"/>
      <c r="BG370" s="58"/>
      <c r="BH370" s="58"/>
      <c r="BI370" s="58"/>
      <c r="BJ370" s="58"/>
      <c r="BK370" s="58"/>
      <c r="BL370" s="58"/>
      <c r="BM370" s="58"/>
      <c r="BN370" s="58"/>
      <c r="BO370" s="58"/>
      <c r="BP370" s="58"/>
      <c r="BQ370" s="58"/>
      <c r="BR370" s="58"/>
      <c r="BS370" s="58"/>
      <c r="BT370" s="58"/>
      <c r="BU370" s="58"/>
      <c r="BV370" s="58"/>
      <c r="BW370" s="58"/>
      <c r="BX370" s="58"/>
      <c r="BY370" s="58"/>
      <c r="BZ370" s="58"/>
      <c r="CA370" s="58"/>
      <c r="CB370" s="58"/>
      <c r="CC370" s="58"/>
      <c r="CD370" s="58"/>
      <c r="CE370" s="58"/>
      <c r="CF370" s="58"/>
      <c r="CG370" s="58"/>
      <c r="CH370" s="58"/>
      <c r="CI370" s="58"/>
      <c r="CJ370" s="58"/>
      <c r="CK370" s="58"/>
      <c r="CL370" s="58"/>
      <c r="CM370" s="58"/>
      <c r="CN370" s="58"/>
      <c r="CO370" s="58"/>
      <c r="CP370" s="58"/>
      <c r="CQ370" s="58"/>
      <c r="CR370" s="58"/>
      <c r="CS370" s="58"/>
      <c r="CT370" s="58"/>
      <c r="CU370" s="58"/>
      <c r="CV370" s="58"/>
      <c r="CW370" s="58"/>
      <c r="CX370" s="58"/>
      <c r="CY370" s="58"/>
      <c r="CZ370" s="58"/>
      <c r="DA370" s="58"/>
      <c r="DB370" s="58"/>
      <c r="DC370" s="58"/>
      <c r="DD370" s="58"/>
      <c r="DE370" s="58"/>
      <c r="DF370" s="58"/>
      <c r="DG370" s="58"/>
      <c r="DH370" s="58"/>
      <c r="DI370" s="58"/>
      <c r="DJ370" s="58"/>
      <c r="DK370" s="58"/>
      <c r="DL370" s="58"/>
      <c r="DM370" s="58"/>
      <c r="DN370" s="58"/>
      <c r="DO370" s="58"/>
      <c r="DP370" s="58"/>
      <c r="DQ370" s="58"/>
      <c r="DR370" s="58"/>
      <c r="DS370" s="58"/>
      <c r="FY370" s="80"/>
      <c r="FZ370" s="79"/>
      <c r="GA370" s="79"/>
      <c r="GB370" s="79"/>
      <c r="GC370" s="79"/>
      <c r="GD370" s="79"/>
      <c r="GE370" s="79"/>
      <c r="GF370" s="79"/>
      <c r="GG370" s="79"/>
      <c r="GH370" s="79"/>
      <c r="GI370" s="79"/>
      <c r="GJ370" s="79"/>
      <c r="GK370" s="79"/>
      <c r="GL370" s="79"/>
      <c r="GM370" s="79"/>
      <c r="GN370" s="79"/>
      <c r="GO370" s="79"/>
      <c r="GP370" s="79"/>
      <c r="GQ370" s="79"/>
      <c r="GR370" s="79"/>
      <c r="GS370" s="79"/>
      <c r="GT370" s="79"/>
      <c r="GU370" s="79"/>
      <c r="GV370" s="79"/>
      <c r="GW370" s="79"/>
      <c r="GX370" s="79"/>
      <c r="GY370" s="79"/>
      <c r="GZ370" s="79"/>
      <c r="HA370" s="79"/>
      <c r="HB370" s="79"/>
      <c r="HC370" s="79"/>
      <c r="HD370" s="79"/>
    </row>
    <row r="371" spans="1:212" ht="15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  <c r="BD371" s="58"/>
      <c r="BE371" s="58"/>
      <c r="BF371" s="58"/>
      <c r="BG371" s="58"/>
      <c r="BH371" s="58"/>
      <c r="BI371" s="58"/>
      <c r="BJ371" s="58"/>
      <c r="BK371" s="58"/>
      <c r="BL371" s="58"/>
      <c r="BM371" s="58"/>
      <c r="BN371" s="58"/>
      <c r="BO371" s="58"/>
      <c r="BP371" s="58"/>
      <c r="BQ371" s="58"/>
      <c r="BR371" s="58"/>
      <c r="BS371" s="58"/>
      <c r="BT371" s="58"/>
      <c r="BU371" s="58"/>
      <c r="BV371" s="58"/>
      <c r="BW371" s="58"/>
      <c r="BX371" s="58"/>
      <c r="BY371" s="58"/>
      <c r="BZ371" s="58"/>
      <c r="CA371" s="58"/>
      <c r="CB371" s="58"/>
      <c r="CC371" s="58"/>
      <c r="CD371" s="58"/>
      <c r="CE371" s="58"/>
      <c r="CF371" s="58"/>
      <c r="CG371" s="58"/>
      <c r="CH371" s="58"/>
      <c r="CI371" s="58"/>
      <c r="CJ371" s="58"/>
      <c r="CK371" s="58"/>
      <c r="CL371" s="58"/>
      <c r="CM371" s="58"/>
      <c r="CN371" s="58"/>
      <c r="CO371" s="58"/>
      <c r="CP371" s="58"/>
      <c r="CQ371" s="58"/>
      <c r="CR371" s="58"/>
      <c r="CS371" s="58"/>
      <c r="CT371" s="58"/>
      <c r="CU371" s="58"/>
      <c r="CV371" s="58"/>
      <c r="CW371" s="58"/>
      <c r="CX371" s="58"/>
      <c r="CY371" s="58"/>
      <c r="CZ371" s="58"/>
      <c r="DA371" s="58"/>
      <c r="DB371" s="58"/>
      <c r="DC371" s="58"/>
      <c r="DD371" s="58"/>
      <c r="DE371" s="58"/>
      <c r="DF371" s="58"/>
      <c r="DG371" s="58"/>
      <c r="DH371" s="58"/>
      <c r="DI371" s="58"/>
      <c r="DJ371" s="58"/>
      <c r="DK371" s="58"/>
      <c r="DL371" s="58"/>
      <c r="DM371" s="58"/>
      <c r="DN371" s="58"/>
      <c r="DO371" s="58"/>
      <c r="DP371" s="58"/>
      <c r="DQ371" s="58"/>
      <c r="DR371" s="58"/>
      <c r="DS371" s="58"/>
      <c r="FY371" s="80"/>
      <c r="FZ371" s="79"/>
      <c r="GA371" s="79"/>
      <c r="GB371" s="79"/>
      <c r="GC371" s="79"/>
      <c r="GD371" s="79"/>
      <c r="GE371" s="79"/>
      <c r="GF371" s="79"/>
      <c r="GG371" s="79"/>
      <c r="GH371" s="79"/>
      <c r="GI371" s="79"/>
      <c r="GJ371" s="79"/>
      <c r="GK371" s="79"/>
      <c r="GL371" s="79"/>
      <c r="GM371" s="79"/>
      <c r="GN371" s="79"/>
      <c r="GO371" s="79"/>
      <c r="GP371" s="79"/>
      <c r="GQ371" s="79"/>
      <c r="GR371" s="79"/>
      <c r="GS371" s="79"/>
      <c r="GT371" s="79"/>
      <c r="GU371" s="79"/>
      <c r="GV371" s="79"/>
      <c r="GW371" s="79"/>
      <c r="GX371" s="79"/>
      <c r="GY371" s="79"/>
      <c r="GZ371" s="79"/>
      <c r="HA371" s="79"/>
      <c r="HB371" s="79"/>
      <c r="HC371" s="79"/>
      <c r="HD371" s="79"/>
    </row>
    <row r="372" spans="1:212" ht="15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  <c r="BM372" s="58"/>
      <c r="BN372" s="58"/>
      <c r="BO372" s="58"/>
      <c r="BP372" s="58"/>
      <c r="BQ372" s="58"/>
      <c r="BR372" s="58"/>
      <c r="BS372" s="58"/>
      <c r="BT372" s="58"/>
      <c r="BU372" s="58"/>
      <c r="BV372" s="58"/>
      <c r="BW372" s="58"/>
      <c r="BX372" s="58"/>
      <c r="BY372" s="58"/>
      <c r="BZ372" s="58"/>
      <c r="CA372" s="58"/>
      <c r="CB372" s="58"/>
      <c r="CC372" s="58"/>
      <c r="CD372" s="58"/>
      <c r="CE372" s="58"/>
      <c r="CF372" s="58"/>
      <c r="CG372" s="58"/>
      <c r="CH372" s="58"/>
      <c r="CI372" s="58"/>
      <c r="CJ372" s="58"/>
      <c r="CK372" s="58"/>
      <c r="CL372" s="58"/>
      <c r="CM372" s="58"/>
      <c r="CN372" s="58"/>
      <c r="CO372" s="58"/>
      <c r="CP372" s="58"/>
      <c r="CQ372" s="58"/>
      <c r="CR372" s="58"/>
      <c r="CS372" s="58"/>
      <c r="CT372" s="58"/>
      <c r="CU372" s="58"/>
      <c r="CV372" s="58"/>
      <c r="CW372" s="58"/>
      <c r="CX372" s="58"/>
      <c r="CY372" s="58"/>
      <c r="CZ372" s="58"/>
      <c r="DA372" s="58"/>
      <c r="DB372" s="58"/>
      <c r="DC372" s="58"/>
      <c r="DD372" s="58"/>
      <c r="DE372" s="58"/>
      <c r="DF372" s="58"/>
      <c r="DG372" s="58"/>
      <c r="DH372" s="58"/>
      <c r="DI372" s="58"/>
      <c r="DJ372" s="58"/>
      <c r="DK372" s="58"/>
      <c r="DL372" s="58"/>
      <c r="DM372" s="58"/>
      <c r="DN372" s="58"/>
      <c r="DO372" s="58"/>
      <c r="DP372" s="58"/>
      <c r="DQ372" s="58"/>
      <c r="DR372" s="58"/>
      <c r="DS372" s="58"/>
      <c r="FY372" s="80"/>
      <c r="FZ372" s="79"/>
      <c r="GA372" s="79"/>
      <c r="GB372" s="79"/>
      <c r="GC372" s="79"/>
      <c r="GD372" s="79"/>
      <c r="GE372" s="79"/>
      <c r="GF372" s="79"/>
      <c r="GG372" s="79"/>
      <c r="GH372" s="79"/>
      <c r="GI372" s="79"/>
      <c r="GJ372" s="79"/>
      <c r="GK372" s="79"/>
      <c r="GL372" s="79"/>
      <c r="GM372" s="79"/>
      <c r="GN372" s="79"/>
      <c r="GO372" s="79"/>
      <c r="GP372" s="79"/>
      <c r="GQ372" s="79"/>
      <c r="GR372" s="79"/>
      <c r="GS372" s="79"/>
      <c r="GT372" s="79"/>
      <c r="GU372" s="79"/>
      <c r="GV372" s="79"/>
      <c r="GW372" s="79"/>
      <c r="GX372" s="79"/>
      <c r="GY372" s="79"/>
      <c r="GZ372" s="79"/>
      <c r="HA372" s="79"/>
      <c r="HB372" s="79"/>
      <c r="HC372" s="79"/>
      <c r="HD372" s="79"/>
    </row>
    <row r="373" spans="181:212" ht="15">
      <c r="FY373" s="79"/>
      <c r="FZ373" s="79"/>
      <c r="GA373" s="79"/>
      <c r="GB373" s="79"/>
      <c r="GC373" s="79"/>
      <c r="GD373" s="79"/>
      <c r="GE373" s="79"/>
      <c r="GF373" s="79"/>
      <c r="GG373" s="79"/>
      <c r="GH373" s="79"/>
      <c r="GI373" s="79"/>
      <c r="GJ373" s="79"/>
      <c r="GK373" s="79"/>
      <c r="GL373" s="79"/>
      <c r="GM373" s="79"/>
      <c r="GN373" s="79"/>
      <c r="GO373" s="79"/>
      <c r="GP373" s="79"/>
      <c r="GQ373" s="79"/>
      <c r="GR373" s="79"/>
      <c r="GS373" s="79"/>
      <c r="GT373" s="79"/>
      <c r="GU373" s="79"/>
      <c r="GV373" s="79"/>
      <c r="GW373" s="79"/>
      <c r="GX373" s="79"/>
      <c r="GY373" s="79"/>
      <c r="GZ373" s="79"/>
      <c r="HA373" s="79"/>
      <c r="HB373" s="79"/>
      <c r="HC373" s="79"/>
      <c r="HD373" s="79"/>
    </row>
    <row r="374" spans="181:212" ht="15">
      <c r="FY374" s="79"/>
      <c r="FZ374" s="79"/>
      <c r="GA374" s="79"/>
      <c r="GB374" s="79"/>
      <c r="GC374" s="79"/>
      <c r="GD374" s="79"/>
      <c r="GE374" s="79"/>
      <c r="GF374" s="79"/>
      <c r="GG374" s="79"/>
      <c r="GH374" s="79"/>
      <c r="GI374" s="79"/>
      <c r="GJ374" s="79"/>
      <c r="GK374" s="79"/>
      <c r="GL374" s="79"/>
      <c r="GM374" s="79"/>
      <c r="GN374" s="79"/>
      <c r="GO374" s="79"/>
      <c r="GP374" s="79"/>
      <c r="GQ374" s="79"/>
      <c r="GR374" s="79"/>
      <c r="GS374" s="79"/>
      <c r="GT374" s="79"/>
      <c r="GU374" s="79"/>
      <c r="GV374" s="79"/>
      <c r="GW374" s="79"/>
      <c r="GX374" s="79"/>
      <c r="GY374" s="79"/>
      <c r="GZ374" s="79"/>
      <c r="HA374" s="79"/>
      <c r="HB374" s="79"/>
      <c r="HC374" s="79"/>
      <c r="HD374" s="79"/>
    </row>
    <row r="375" spans="181:212" ht="15">
      <c r="FY375" s="79"/>
      <c r="FZ375" s="79"/>
      <c r="GA375" s="79"/>
      <c r="GB375" s="79"/>
      <c r="GC375" s="79"/>
      <c r="GD375" s="79"/>
      <c r="GE375" s="79"/>
      <c r="GF375" s="79"/>
      <c r="GG375" s="79"/>
      <c r="GH375" s="79"/>
      <c r="GI375" s="79"/>
      <c r="GJ375" s="79"/>
      <c r="GK375" s="79"/>
      <c r="GL375" s="79"/>
      <c r="GM375" s="79"/>
      <c r="GN375" s="79"/>
      <c r="GO375" s="79"/>
      <c r="GP375" s="79"/>
      <c r="GQ375" s="79"/>
      <c r="GR375" s="79"/>
      <c r="GS375" s="79"/>
      <c r="GT375" s="79"/>
      <c r="GU375" s="79"/>
      <c r="GV375" s="79"/>
      <c r="GW375" s="79"/>
      <c r="GX375" s="79"/>
      <c r="GY375" s="79"/>
      <c r="GZ375" s="79"/>
      <c r="HA375" s="79"/>
      <c r="HB375" s="79"/>
      <c r="HC375" s="79"/>
      <c r="HD375" s="79"/>
    </row>
    <row r="376" spans="181:212" ht="15">
      <c r="FY376" s="79"/>
      <c r="FZ376" s="79"/>
      <c r="GA376" s="79"/>
      <c r="GB376" s="79"/>
      <c r="GC376" s="79"/>
      <c r="GD376" s="79"/>
      <c r="GE376" s="79"/>
      <c r="GF376" s="79"/>
      <c r="GG376" s="79"/>
      <c r="GH376" s="79"/>
      <c r="GI376" s="79"/>
      <c r="GJ376" s="79"/>
      <c r="GK376" s="79"/>
      <c r="GL376" s="79"/>
      <c r="GM376" s="79"/>
      <c r="GN376" s="79"/>
      <c r="GO376" s="79"/>
      <c r="GP376" s="79"/>
      <c r="GQ376" s="79"/>
      <c r="GR376" s="79"/>
      <c r="GS376" s="79"/>
      <c r="GT376" s="79"/>
      <c r="GU376" s="79"/>
      <c r="GV376" s="79"/>
      <c r="GW376" s="79"/>
      <c r="GX376" s="79"/>
      <c r="GY376" s="79"/>
      <c r="GZ376" s="79"/>
      <c r="HA376" s="79"/>
      <c r="HB376" s="79"/>
      <c r="HC376" s="79"/>
      <c r="HD376" s="79"/>
    </row>
    <row r="377" spans="181:212" ht="15">
      <c r="FY377" s="79"/>
      <c r="FZ377" s="79"/>
      <c r="GA377" s="79"/>
      <c r="GB377" s="79"/>
      <c r="GC377" s="79"/>
      <c r="GD377" s="79"/>
      <c r="GE377" s="79"/>
      <c r="GF377" s="79"/>
      <c r="GG377" s="79"/>
      <c r="GH377" s="79"/>
      <c r="GI377" s="79"/>
      <c r="GJ377" s="79"/>
      <c r="GK377" s="79"/>
      <c r="GL377" s="79"/>
      <c r="GM377" s="79"/>
      <c r="GN377" s="79"/>
      <c r="GO377" s="79"/>
      <c r="GP377" s="79"/>
      <c r="GQ377" s="79"/>
      <c r="GR377" s="79"/>
      <c r="GS377" s="79"/>
      <c r="GT377" s="79"/>
      <c r="GU377" s="79"/>
      <c r="GV377" s="79"/>
      <c r="GW377" s="79"/>
      <c r="GX377" s="79"/>
      <c r="GY377" s="79"/>
      <c r="GZ377" s="79"/>
      <c r="HA377" s="79"/>
      <c r="HB377" s="79"/>
      <c r="HC377" s="79"/>
      <c r="HD377" s="79"/>
    </row>
    <row r="378" spans="181:212" ht="15">
      <c r="FY378" s="79"/>
      <c r="FZ378" s="79"/>
      <c r="GA378" s="79"/>
      <c r="GB378" s="79"/>
      <c r="GC378" s="79"/>
      <c r="GD378" s="79"/>
      <c r="GE378" s="79"/>
      <c r="GF378" s="79"/>
      <c r="GG378" s="79"/>
      <c r="GH378" s="79"/>
      <c r="GI378" s="79"/>
      <c r="GJ378" s="79"/>
      <c r="GK378" s="79"/>
      <c r="GL378" s="79"/>
      <c r="GM378" s="79"/>
      <c r="GN378" s="79"/>
      <c r="GO378" s="79"/>
      <c r="GP378" s="79"/>
      <c r="GQ378" s="79"/>
      <c r="GR378" s="79"/>
      <c r="GS378" s="79"/>
      <c r="GT378" s="79"/>
      <c r="GU378" s="79"/>
      <c r="GV378" s="79"/>
      <c r="GW378" s="79"/>
      <c r="GX378" s="79"/>
      <c r="GY378" s="79"/>
      <c r="GZ378" s="79"/>
      <c r="HA378" s="79"/>
      <c r="HB378" s="79"/>
      <c r="HC378" s="79"/>
      <c r="HD378" s="79"/>
    </row>
    <row r="379" spans="181:212" ht="15">
      <c r="FY379" s="79"/>
      <c r="FZ379" s="79"/>
      <c r="GA379" s="79"/>
      <c r="GB379" s="79"/>
      <c r="GC379" s="79"/>
      <c r="GD379" s="79"/>
      <c r="GE379" s="79"/>
      <c r="GF379" s="79"/>
      <c r="GG379" s="79"/>
      <c r="GH379" s="79"/>
      <c r="GI379" s="79"/>
      <c r="GJ379" s="79"/>
      <c r="GK379" s="79"/>
      <c r="GL379" s="79"/>
      <c r="GM379" s="79"/>
      <c r="GN379" s="79"/>
      <c r="GO379" s="79"/>
      <c r="GP379" s="79"/>
      <c r="GQ379" s="79"/>
      <c r="GR379" s="79"/>
      <c r="GS379" s="79"/>
      <c r="GT379" s="79"/>
      <c r="GU379" s="79"/>
      <c r="GV379" s="79"/>
      <c r="GW379" s="79"/>
      <c r="GX379" s="79"/>
      <c r="GY379" s="79"/>
      <c r="GZ379" s="79"/>
      <c r="HA379" s="79"/>
      <c r="HB379" s="79"/>
      <c r="HC379" s="79"/>
      <c r="HD379" s="79"/>
    </row>
    <row r="380" spans="181:212" ht="15">
      <c r="FY380" s="79"/>
      <c r="FZ380" s="79"/>
      <c r="GA380" s="79"/>
      <c r="GB380" s="79"/>
      <c r="GC380" s="79"/>
      <c r="GD380" s="79"/>
      <c r="GE380" s="79"/>
      <c r="GF380" s="79"/>
      <c r="GG380" s="79"/>
      <c r="GH380" s="79"/>
      <c r="GI380" s="79"/>
      <c r="GJ380" s="79"/>
      <c r="GK380" s="79"/>
      <c r="GL380" s="79"/>
      <c r="GM380" s="79"/>
      <c r="GN380" s="79"/>
      <c r="GO380" s="79"/>
      <c r="GP380" s="79"/>
      <c r="GQ380" s="79"/>
      <c r="GR380" s="79"/>
      <c r="GS380" s="79"/>
      <c r="GT380" s="79"/>
      <c r="GU380" s="79"/>
      <c r="GV380" s="79"/>
      <c r="GW380" s="79"/>
      <c r="GX380" s="79"/>
      <c r="GY380" s="79"/>
      <c r="GZ380" s="79"/>
      <c r="HA380" s="79"/>
      <c r="HB380" s="79"/>
      <c r="HC380" s="79"/>
      <c r="HD380" s="79"/>
    </row>
    <row r="381" spans="181:212" ht="15">
      <c r="FY381" s="79"/>
      <c r="FZ381" s="79"/>
      <c r="GA381" s="79"/>
      <c r="GB381" s="79"/>
      <c r="GC381" s="79"/>
      <c r="GD381" s="79"/>
      <c r="GE381" s="79"/>
      <c r="GF381" s="79"/>
      <c r="GG381" s="79"/>
      <c r="GH381" s="79"/>
      <c r="GI381" s="79"/>
      <c r="GJ381" s="79"/>
      <c r="GK381" s="79"/>
      <c r="GL381" s="79"/>
      <c r="GM381" s="79"/>
      <c r="GN381" s="79"/>
      <c r="GO381" s="79"/>
      <c r="GP381" s="79"/>
      <c r="GQ381" s="79"/>
      <c r="GR381" s="79"/>
      <c r="GS381" s="79"/>
      <c r="GT381" s="79"/>
      <c r="GU381" s="79"/>
      <c r="GV381" s="79"/>
      <c r="GW381" s="79"/>
      <c r="GX381" s="79"/>
      <c r="GY381" s="79"/>
      <c r="GZ381" s="79"/>
      <c r="HA381" s="79"/>
      <c r="HB381" s="79"/>
      <c r="HC381" s="79"/>
      <c r="HD381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2:I52"/>
  <sheetViews>
    <sheetView showGridLines="0" zoomScalePageLayoutView="0" workbookViewId="0" topLeftCell="A27">
      <selection activeCell="C4" sqref="C4"/>
    </sheetView>
  </sheetViews>
  <sheetFormatPr defaultColWidth="9.140625" defaultRowHeight="15"/>
  <cols>
    <col min="3" max="3" width="36.00390625" style="0" bestFit="1" customWidth="1"/>
    <col min="4" max="4" width="9.57421875" style="0" bestFit="1" customWidth="1"/>
  </cols>
  <sheetData>
    <row r="1" ht="15.75" thickBot="1"/>
    <row r="2" spans="2:9" ht="15">
      <c r="B2" s="10"/>
      <c r="C2" s="11"/>
      <c r="D2" s="11"/>
      <c r="E2" s="11"/>
      <c r="F2" s="11"/>
      <c r="G2" s="11"/>
      <c r="H2" s="11"/>
      <c r="I2" s="12"/>
    </row>
    <row r="3" spans="2:9" ht="15">
      <c r="B3" s="18"/>
      <c r="C3" s="88" t="s">
        <v>58</v>
      </c>
      <c r="D3" s="15" t="str">
        <f>+Input!F89</f>
        <v>Anno 1</v>
      </c>
      <c r="E3" s="15" t="str">
        <f>+Input!G89</f>
        <v>Anno 2</v>
      </c>
      <c r="F3" s="15" t="str">
        <f>+Input!H89</f>
        <v>Anno 3</v>
      </c>
      <c r="G3" s="15" t="str">
        <f>+Input!I89</f>
        <v>Anno 4</v>
      </c>
      <c r="H3" s="15" t="str">
        <f>+Input!J89</f>
        <v>Anno 5</v>
      </c>
      <c r="I3" s="17"/>
    </row>
    <row r="4" spans="2:9" ht="15">
      <c r="B4" s="18"/>
      <c r="C4" s="19" t="str">
        <f>+Input!C91</f>
        <v>spese utenze</v>
      </c>
      <c r="D4" s="36">
        <f>+Input!F91*Input!$D91</f>
        <v>2520</v>
      </c>
      <c r="E4" s="36">
        <f>+Input!G91*Input!$D91</f>
        <v>2520</v>
      </c>
      <c r="F4" s="36">
        <f>+Input!H91*Input!$D91</f>
        <v>2520</v>
      </c>
      <c r="G4" s="36">
        <f>+Input!I91*Input!$D91</f>
        <v>2520</v>
      </c>
      <c r="H4" s="36">
        <f>+Input!J91*Input!$D91</f>
        <v>2520</v>
      </c>
      <c r="I4" s="17"/>
    </row>
    <row r="5" spans="2:9" ht="15">
      <c r="B5" s="18"/>
      <c r="C5" s="19" t="str">
        <f>+Input!C92</f>
        <v>spese di rappresentanza</v>
      </c>
      <c r="D5" s="36">
        <f>+Input!F92*Input!$D92</f>
        <v>0</v>
      </c>
      <c r="E5" s="36">
        <f>+Input!G92*Input!$D92</f>
        <v>0</v>
      </c>
      <c r="F5" s="36">
        <f>+Input!H92*Input!$D92</f>
        <v>0</v>
      </c>
      <c r="G5" s="36">
        <f>+Input!I92*Input!$D92</f>
        <v>0</v>
      </c>
      <c r="H5" s="36">
        <f>+Input!J92*Input!$D92</f>
        <v>0</v>
      </c>
      <c r="I5" s="17"/>
    </row>
    <row r="6" spans="2:9" ht="15">
      <c r="B6" s="18"/>
      <c r="C6" s="19" t="str">
        <f>+Input!C93</f>
        <v>spese di pubblicità e promozioni</v>
      </c>
      <c r="D6" s="36">
        <f>+Input!F93*Input!$D93</f>
        <v>3150</v>
      </c>
      <c r="E6" s="36">
        <f>+Input!G93*Input!$D93</f>
        <v>420</v>
      </c>
      <c r="F6" s="36">
        <f>+Input!H93*Input!$D93</f>
        <v>420</v>
      </c>
      <c r="G6" s="36">
        <f>+Input!I93*Input!$D93</f>
        <v>420</v>
      </c>
      <c r="H6" s="36">
        <f>+Input!J93*Input!$D93</f>
        <v>420</v>
      </c>
      <c r="I6" s="17"/>
    </row>
    <row r="7" spans="2:9" ht="15">
      <c r="B7" s="18"/>
      <c r="C7" s="19" t="str">
        <f>+Input!C94</f>
        <v>beni strumentali inf. al milione</v>
      </c>
      <c r="D7" s="36">
        <f>+Input!F94*Input!$D94</f>
        <v>0</v>
      </c>
      <c r="E7" s="36">
        <f>+Input!G94*Input!$D94</f>
        <v>0</v>
      </c>
      <c r="F7" s="36">
        <f>+Input!H94*Input!$D94</f>
        <v>0</v>
      </c>
      <c r="G7" s="36">
        <f>+Input!I94*Input!$D94</f>
        <v>0</v>
      </c>
      <c r="H7" s="36">
        <f>+Input!J94*Input!$D94</f>
        <v>0</v>
      </c>
      <c r="I7" s="17"/>
    </row>
    <row r="8" spans="2:9" ht="15">
      <c r="B8" s="18"/>
      <c r="C8" s="19" t="str">
        <f>+Input!C95</f>
        <v>spese di trasporto</v>
      </c>
      <c r="D8" s="36">
        <f>+Input!F95*Input!$D95</f>
        <v>0</v>
      </c>
      <c r="E8" s="36">
        <f>+Input!G95*Input!$D95</f>
        <v>0</v>
      </c>
      <c r="F8" s="36">
        <f>+Input!H95*Input!$D95</f>
        <v>0</v>
      </c>
      <c r="G8" s="36">
        <f>+Input!I95*Input!$D95</f>
        <v>0</v>
      </c>
      <c r="H8" s="36">
        <f>+Input!J95*Input!$D95</f>
        <v>0</v>
      </c>
      <c r="I8" s="17"/>
    </row>
    <row r="9" spans="2:9" ht="15">
      <c r="B9" s="18"/>
      <c r="C9" s="19" t="str">
        <f>+Input!C96</f>
        <v>lavorazioni presso terzi</v>
      </c>
      <c r="D9" s="36">
        <f>+Input!F96*Input!$D96</f>
        <v>0</v>
      </c>
      <c r="E9" s="36">
        <f>+Input!G96*Input!$D96</f>
        <v>0</v>
      </c>
      <c r="F9" s="36">
        <f>+Input!H96*Input!$D96</f>
        <v>0</v>
      </c>
      <c r="G9" s="36">
        <f>+Input!I96*Input!$D96</f>
        <v>0</v>
      </c>
      <c r="H9" s="36">
        <f>+Input!J96*Input!$D96</f>
        <v>0</v>
      </c>
      <c r="I9" s="17"/>
    </row>
    <row r="10" spans="2:9" ht="15">
      <c r="B10" s="18"/>
      <c r="C10" s="19" t="str">
        <f>+Input!C97</f>
        <v>consulenze legali, fiscali, notarili, ecc…</v>
      </c>
      <c r="D10" s="36">
        <f>+Input!F97*Input!$D97</f>
        <v>126</v>
      </c>
      <c r="E10" s="36">
        <f>+Input!G97*Input!$D97</f>
        <v>126</v>
      </c>
      <c r="F10" s="36">
        <f>+Input!H97*Input!$D97</f>
        <v>126</v>
      </c>
      <c r="G10" s="36">
        <f>+Input!I97*Input!$D97</f>
        <v>126</v>
      </c>
      <c r="H10" s="36">
        <f>+Input!J97*Input!$D97</f>
        <v>126</v>
      </c>
      <c r="I10" s="17"/>
    </row>
    <row r="11" spans="2:9" ht="15">
      <c r="B11" s="18"/>
      <c r="C11" s="19" t="str">
        <f>+Input!C98</f>
        <v>compensi amministratori</v>
      </c>
      <c r="D11" s="36">
        <f>+Input!F98*Input!$D98</f>
        <v>0</v>
      </c>
      <c r="E11" s="36">
        <f>+Input!G98*Input!$D98</f>
        <v>0</v>
      </c>
      <c r="F11" s="36">
        <f>+Input!H98*Input!$D98</f>
        <v>0</v>
      </c>
      <c r="G11" s="36">
        <f>+Input!I98*Input!$D98</f>
        <v>0</v>
      </c>
      <c r="H11" s="36">
        <f>+Input!J98*Input!$D98</f>
        <v>0</v>
      </c>
      <c r="I11" s="17"/>
    </row>
    <row r="12" spans="2:9" ht="15">
      <c r="B12" s="18"/>
      <c r="C12" s="19" t="str">
        <f>+Input!C99</f>
        <v>affitti </v>
      </c>
      <c r="D12" s="36">
        <f>+Input!F99*Input!$D99</f>
        <v>0</v>
      </c>
      <c r="E12" s="36">
        <f>+Input!G99*Input!$D99</f>
        <v>0</v>
      </c>
      <c r="F12" s="36">
        <f>+Input!H99*Input!$D99</f>
        <v>0</v>
      </c>
      <c r="G12" s="36">
        <f>+Input!I99*Input!$D99</f>
        <v>0</v>
      </c>
      <c r="H12" s="36">
        <f>+Input!J99*Input!$D99</f>
        <v>0</v>
      </c>
      <c r="I12" s="17"/>
    </row>
    <row r="13" spans="2:9" ht="15">
      <c r="B13" s="18"/>
      <c r="C13" s="19" t="str">
        <f>+Input!C100</f>
        <v>altri costi amministrativi</v>
      </c>
      <c r="D13" s="36">
        <f>+Input!F100*Input!$D100</f>
        <v>0</v>
      </c>
      <c r="E13" s="36">
        <f>+Input!G100*Input!$D100</f>
        <v>0</v>
      </c>
      <c r="F13" s="36">
        <f>+Input!H100*Input!$D100</f>
        <v>0</v>
      </c>
      <c r="G13" s="36">
        <f>+Input!I100*Input!$D100</f>
        <v>0</v>
      </c>
      <c r="H13" s="36">
        <f>+Input!J100*Input!$D100</f>
        <v>0</v>
      </c>
      <c r="I13" s="17"/>
    </row>
    <row r="14" spans="2:9" ht="15">
      <c r="B14" s="18"/>
      <c r="C14" s="19" t="str">
        <f>+Input!C101</f>
        <v>Costi diversi</v>
      </c>
      <c r="D14" s="36">
        <f>+Input!F101*Input!$D101</f>
        <v>210</v>
      </c>
      <c r="E14" s="36">
        <f>+Input!G101*Input!$D101</f>
        <v>210</v>
      </c>
      <c r="F14" s="36">
        <f>+Input!H101*Input!$D101</f>
        <v>210</v>
      </c>
      <c r="G14" s="36">
        <f>+Input!I101*Input!$D101</f>
        <v>210</v>
      </c>
      <c r="H14" s="36">
        <f>+Input!J101*Input!$D101</f>
        <v>210</v>
      </c>
      <c r="I14" s="17"/>
    </row>
    <row r="15" spans="2:9" ht="15">
      <c r="B15" s="18"/>
      <c r="C15" s="19" t="str">
        <f>+Input!C102</f>
        <v>Premi assicurativi</v>
      </c>
      <c r="D15" s="36">
        <f>+Input!F102*Input!$D102</f>
        <v>0</v>
      </c>
      <c r="E15" s="36">
        <f>+Input!G102*Input!$D102</f>
        <v>0</v>
      </c>
      <c r="F15" s="36">
        <f>+Input!H102*Input!$D102</f>
        <v>0</v>
      </c>
      <c r="G15" s="36">
        <f>+Input!I102*Input!$D102</f>
        <v>0</v>
      </c>
      <c r="H15" s="36">
        <f>+Input!J102*Input!$D102</f>
        <v>0</v>
      </c>
      <c r="I15" s="17"/>
    </row>
    <row r="16" spans="2:9" ht="15">
      <c r="B16" s="18"/>
      <c r="C16" s="19" t="str">
        <f>+Input!C103</f>
        <v>Altri costi 1</v>
      </c>
      <c r="D16" s="36">
        <f>+Input!F103*Input!$D103</f>
        <v>0</v>
      </c>
      <c r="E16" s="36">
        <f>+Input!G103*Input!$D103</f>
        <v>0</v>
      </c>
      <c r="F16" s="36">
        <f>+Input!H103*Input!$D103</f>
        <v>0</v>
      </c>
      <c r="G16" s="36">
        <f>+Input!I103*Input!$D103</f>
        <v>0</v>
      </c>
      <c r="H16" s="36">
        <f>+Input!J103*Input!$D103</f>
        <v>0</v>
      </c>
      <c r="I16" s="17"/>
    </row>
    <row r="17" spans="2:9" ht="15">
      <c r="B17" s="18"/>
      <c r="C17" s="19" t="str">
        <f>+Input!C104</f>
        <v>Altri costi 2</v>
      </c>
      <c r="D17" s="36">
        <f>+Input!F104*Input!$D104</f>
        <v>0</v>
      </c>
      <c r="E17" s="36">
        <f>+Input!G104*Input!$D104</f>
        <v>0</v>
      </c>
      <c r="F17" s="36">
        <f>+Input!H104*Input!$D104</f>
        <v>0</v>
      </c>
      <c r="G17" s="36">
        <f>+Input!I104*Input!$D104</f>
        <v>0</v>
      </c>
      <c r="H17" s="36">
        <f>+Input!J104*Input!$D104</f>
        <v>0</v>
      </c>
      <c r="I17" s="17"/>
    </row>
    <row r="18" spans="2:9" ht="15">
      <c r="B18" s="18"/>
      <c r="C18" s="19" t="str">
        <f>+Input!C105</f>
        <v>Altri costi 3</v>
      </c>
      <c r="D18" s="36">
        <f>+Input!F105*Input!$D105</f>
        <v>0</v>
      </c>
      <c r="E18" s="36">
        <f>+Input!G105*Input!$D105</f>
        <v>0</v>
      </c>
      <c r="F18" s="36">
        <f>+Input!H105*Input!$D105</f>
        <v>0</v>
      </c>
      <c r="G18" s="36">
        <f>+Input!I105*Input!$D105</f>
        <v>0</v>
      </c>
      <c r="H18" s="36">
        <f>+Input!J105*Input!$D105</f>
        <v>0</v>
      </c>
      <c r="I18" s="17"/>
    </row>
    <row r="19" spans="2:9" ht="15">
      <c r="B19" s="18"/>
      <c r="C19" s="19" t="str">
        <f>+Input!C106</f>
        <v>Altri costi 4</v>
      </c>
      <c r="D19" s="36">
        <f>+Input!F106*Input!$D106</f>
        <v>0</v>
      </c>
      <c r="E19" s="36">
        <f>+Input!G106*Input!$D106</f>
        <v>0</v>
      </c>
      <c r="F19" s="36">
        <f>+Input!H106*Input!$D106</f>
        <v>0</v>
      </c>
      <c r="G19" s="36">
        <f>+Input!I106*Input!$D106</f>
        <v>0</v>
      </c>
      <c r="H19" s="36">
        <f>+Input!J106*Input!$D106</f>
        <v>0</v>
      </c>
      <c r="I19" s="17"/>
    </row>
    <row r="20" spans="2:9" ht="15">
      <c r="B20" s="18"/>
      <c r="C20" s="19" t="str">
        <f>+Input!C107</f>
        <v>Altri costi 5</v>
      </c>
      <c r="D20" s="36">
        <f>+Input!F107*Input!$D107</f>
        <v>0</v>
      </c>
      <c r="E20" s="36">
        <f>+Input!G107*Input!$D107</f>
        <v>0</v>
      </c>
      <c r="F20" s="36">
        <f>+Input!H107*Input!$D107</f>
        <v>0</v>
      </c>
      <c r="G20" s="36">
        <f>+Input!I107*Input!$D107</f>
        <v>0</v>
      </c>
      <c r="H20" s="36">
        <f>+Input!J107*Input!$D107</f>
        <v>0</v>
      </c>
      <c r="I20" s="17"/>
    </row>
    <row r="21" spans="2:9" ht="15">
      <c r="B21" s="18"/>
      <c r="C21" s="19" t="str">
        <f>+Input!C108</f>
        <v>Altri costi 6</v>
      </c>
      <c r="D21" s="36">
        <f>+Input!F108*Input!$D108</f>
        <v>0</v>
      </c>
      <c r="E21" s="36">
        <f>+Input!G108*Input!$D108</f>
        <v>0</v>
      </c>
      <c r="F21" s="36">
        <f>+Input!H108*Input!$D108</f>
        <v>0</v>
      </c>
      <c r="G21" s="36">
        <f>+Input!I108*Input!$D108</f>
        <v>0</v>
      </c>
      <c r="H21" s="36">
        <f>+Input!J108*Input!$D108</f>
        <v>0</v>
      </c>
      <c r="I21" s="17"/>
    </row>
    <row r="22" spans="2:9" ht="15">
      <c r="B22" s="18"/>
      <c r="C22" s="19" t="str">
        <f>+Input!C109</f>
        <v>Altri costi 7</v>
      </c>
      <c r="D22" s="36">
        <f>+Input!F109*Input!$D109</f>
        <v>0</v>
      </c>
      <c r="E22" s="36">
        <f>+Input!G109*Input!$D109</f>
        <v>0</v>
      </c>
      <c r="F22" s="36">
        <f>+Input!H109*Input!$D109</f>
        <v>0</v>
      </c>
      <c r="G22" s="36">
        <f>+Input!I109*Input!$D109</f>
        <v>0</v>
      </c>
      <c r="H22" s="36">
        <f>+Input!J109*Input!$D109</f>
        <v>0</v>
      </c>
      <c r="I22" s="17"/>
    </row>
    <row r="23" spans="2:9" ht="15">
      <c r="B23" s="18"/>
      <c r="C23" s="19" t="str">
        <f>+Input!C110</f>
        <v>Altri costi 8</v>
      </c>
      <c r="D23" s="36">
        <f>+Input!F110*Input!$D110</f>
        <v>0</v>
      </c>
      <c r="E23" s="36">
        <f>+Input!G110*Input!$D110</f>
        <v>0</v>
      </c>
      <c r="F23" s="36">
        <f>+Input!H110*Input!$D110</f>
        <v>0</v>
      </c>
      <c r="G23" s="36">
        <f>+Input!I110*Input!$D110</f>
        <v>0</v>
      </c>
      <c r="H23" s="36">
        <f>+Input!J110*Input!$D110</f>
        <v>0</v>
      </c>
      <c r="I23" s="17"/>
    </row>
    <row r="24" spans="2:9" ht="15">
      <c r="B24" s="18"/>
      <c r="C24" s="19" t="str">
        <f>+Input!C111</f>
        <v>Altri costi 9</v>
      </c>
      <c r="D24" s="36">
        <f>+Input!F111*Input!$D111</f>
        <v>0</v>
      </c>
      <c r="E24" s="36">
        <f>+Input!G111*Input!$D111</f>
        <v>0</v>
      </c>
      <c r="F24" s="36">
        <f>+Input!H111*Input!$D111</f>
        <v>0</v>
      </c>
      <c r="G24" s="36">
        <f>+Input!I111*Input!$D111</f>
        <v>0</v>
      </c>
      <c r="H24" s="36">
        <f>+Input!J111*Input!$D111</f>
        <v>0</v>
      </c>
      <c r="I24" s="17"/>
    </row>
    <row r="25" spans="2:9" ht="15">
      <c r="B25" s="18"/>
      <c r="C25" s="14" t="s">
        <v>251</v>
      </c>
      <c r="D25" s="37">
        <f>SUM(D4:D24)</f>
        <v>6006</v>
      </c>
      <c r="E25" s="37">
        <f>SUM(E4:E24)</f>
        <v>3276</v>
      </c>
      <c r="F25" s="37">
        <f>SUM(F4:F24)</f>
        <v>3276</v>
      </c>
      <c r="G25" s="37">
        <f>SUM(G4:G24)</f>
        <v>3276</v>
      </c>
      <c r="H25" s="37">
        <f>SUM(H4:H24)</f>
        <v>3276</v>
      </c>
      <c r="I25" s="17"/>
    </row>
    <row r="26" spans="2:9" ht="15.75" thickBot="1">
      <c r="B26" s="20"/>
      <c r="C26" s="21"/>
      <c r="D26" s="21"/>
      <c r="E26" s="21"/>
      <c r="F26" s="21"/>
      <c r="G26" s="21"/>
      <c r="H26" s="21"/>
      <c r="I26" s="22"/>
    </row>
    <row r="27" ht="15.75" thickBot="1"/>
    <row r="28" spans="2:9" ht="15">
      <c r="B28" s="10"/>
      <c r="C28" s="11"/>
      <c r="D28" s="11"/>
      <c r="E28" s="11"/>
      <c r="F28" s="11"/>
      <c r="G28" s="11"/>
      <c r="H28" s="11"/>
      <c r="I28" s="12"/>
    </row>
    <row r="29" spans="2:9" ht="15">
      <c r="B29" s="18"/>
      <c r="C29" s="15" t="s">
        <v>38</v>
      </c>
      <c r="D29" s="15" t="str">
        <f>+D3</f>
        <v>Anno 1</v>
      </c>
      <c r="E29" s="15" t="str">
        <f>+E3</f>
        <v>Anno 2</v>
      </c>
      <c r="F29" s="15" t="str">
        <f>+F3</f>
        <v>Anno 3</v>
      </c>
      <c r="G29" s="15" t="str">
        <f>+G3</f>
        <v>Anno 4</v>
      </c>
      <c r="H29" s="15" t="str">
        <f>+H3</f>
        <v>Anno 5</v>
      </c>
      <c r="I29" s="17"/>
    </row>
    <row r="30" spans="2:9" ht="15">
      <c r="B30" s="18"/>
      <c r="C30" s="19" t="str">
        <f aca="true" t="shared" si="0" ref="C30:C50">+C4</f>
        <v>spese utenze</v>
      </c>
      <c r="D30" s="48">
        <f>+Input!F91+'Altri costi'!D4</f>
        <v>14520</v>
      </c>
      <c r="E30" s="48">
        <f>+Input!G91+'Altri costi'!E4</f>
        <v>14520</v>
      </c>
      <c r="F30" s="48">
        <f>+Input!H91+'Altri costi'!F4</f>
        <v>14520</v>
      </c>
      <c r="G30" s="48">
        <f>+Input!I91+'Altri costi'!G4</f>
        <v>14520</v>
      </c>
      <c r="H30" s="48">
        <f>+Input!J91+'Altri costi'!H4</f>
        <v>14520</v>
      </c>
      <c r="I30" s="17"/>
    </row>
    <row r="31" spans="2:9" ht="15">
      <c r="B31" s="18"/>
      <c r="C31" s="19" t="str">
        <f t="shared" si="0"/>
        <v>spese di rappresentanza</v>
      </c>
      <c r="D31" s="48">
        <f>+Input!F92+'Altri costi'!D5</f>
        <v>0</v>
      </c>
      <c r="E31" s="48">
        <f>+Input!G92+'Altri costi'!E5</f>
        <v>0</v>
      </c>
      <c r="F31" s="48">
        <f>+Input!H92+'Altri costi'!F5</f>
        <v>0</v>
      </c>
      <c r="G31" s="48">
        <f>+Input!I92+'Altri costi'!G5</f>
        <v>0</v>
      </c>
      <c r="H31" s="48">
        <f>+Input!J92+'Altri costi'!H5</f>
        <v>0</v>
      </c>
      <c r="I31" s="17"/>
    </row>
    <row r="32" spans="2:9" ht="15">
      <c r="B32" s="18"/>
      <c r="C32" s="19" t="str">
        <f t="shared" si="0"/>
        <v>spese di pubblicità e promozioni</v>
      </c>
      <c r="D32" s="48">
        <f>+Input!F93+'Altri costi'!D6</f>
        <v>18150</v>
      </c>
      <c r="E32" s="48">
        <f>+Input!G93+'Altri costi'!E6</f>
        <v>2420</v>
      </c>
      <c r="F32" s="48">
        <f>+Input!H93+'Altri costi'!F6</f>
        <v>2420</v>
      </c>
      <c r="G32" s="48">
        <f>+Input!I93+'Altri costi'!G6</f>
        <v>2420</v>
      </c>
      <c r="H32" s="48">
        <f>+Input!J93+'Altri costi'!H6</f>
        <v>2420</v>
      </c>
      <c r="I32" s="17"/>
    </row>
    <row r="33" spans="2:9" ht="15">
      <c r="B33" s="18"/>
      <c r="C33" s="19" t="str">
        <f t="shared" si="0"/>
        <v>beni strumentali inf. al milione</v>
      </c>
      <c r="D33" s="48">
        <f>+Input!F94+'Altri costi'!D7</f>
        <v>0</v>
      </c>
      <c r="E33" s="48">
        <f>+Input!G94+'Altri costi'!E7</f>
        <v>0</v>
      </c>
      <c r="F33" s="48">
        <f>+Input!H94+'Altri costi'!F7</f>
        <v>0</v>
      </c>
      <c r="G33" s="48">
        <f>+Input!I94+'Altri costi'!G7</f>
        <v>0</v>
      </c>
      <c r="H33" s="48">
        <f>+Input!J94+'Altri costi'!H7</f>
        <v>0</v>
      </c>
      <c r="I33" s="17"/>
    </row>
    <row r="34" spans="2:9" ht="15">
      <c r="B34" s="18"/>
      <c r="C34" s="19" t="str">
        <f t="shared" si="0"/>
        <v>spese di trasporto</v>
      </c>
      <c r="D34" s="48">
        <f>+Input!F95+'Altri costi'!D8</f>
        <v>0</v>
      </c>
      <c r="E34" s="48">
        <f>+Input!G95+'Altri costi'!E8</f>
        <v>0</v>
      </c>
      <c r="F34" s="48">
        <f>+Input!H95+'Altri costi'!F8</f>
        <v>0</v>
      </c>
      <c r="G34" s="48">
        <f>+Input!I95+'Altri costi'!G8</f>
        <v>0</v>
      </c>
      <c r="H34" s="48">
        <f>+Input!J95+'Altri costi'!H8</f>
        <v>0</v>
      </c>
      <c r="I34" s="17"/>
    </row>
    <row r="35" spans="2:9" ht="15">
      <c r="B35" s="18"/>
      <c r="C35" s="19" t="str">
        <f t="shared" si="0"/>
        <v>lavorazioni presso terzi</v>
      </c>
      <c r="D35" s="48">
        <f>+Input!F96+'Altri costi'!D9</f>
        <v>0</v>
      </c>
      <c r="E35" s="48">
        <f>+Input!G96+'Altri costi'!E9</f>
        <v>0</v>
      </c>
      <c r="F35" s="48">
        <f>+Input!H96+'Altri costi'!F9</f>
        <v>0</v>
      </c>
      <c r="G35" s="48">
        <f>+Input!I96+'Altri costi'!G9</f>
        <v>0</v>
      </c>
      <c r="H35" s="48">
        <f>+Input!J96+'Altri costi'!H9</f>
        <v>0</v>
      </c>
      <c r="I35" s="17"/>
    </row>
    <row r="36" spans="2:9" ht="15">
      <c r="B36" s="18"/>
      <c r="C36" s="19" t="str">
        <f t="shared" si="0"/>
        <v>consulenze legali, fiscali, notarili, ecc…</v>
      </c>
      <c r="D36" s="48">
        <f>+Input!F97+'Altri costi'!D10</f>
        <v>726</v>
      </c>
      <c r="E36" s="48">
        <f>+Input!G97+'Altri costi'!E10</f>
        <v>726</v>
      </c>
      <c r="F36" s="48">
        <f>+Input!H97+'Altri costi'!F10</f>
        <v>726</v>
      </c>
      <c r="G36" s="48">
        <f>+Input!I97+'Altri costi'!G10</f>
        <v>726</v>
      </c>
      <c r="H36" s="48">
        <f>+Input!J97+'Altri costi'!H10</f>
        <v>726</v>
      </c>
      <c r="I36" s="17"/>
    </row>
    <row r="37" spans="2:9" ht="15">
      <c r="B37" s="18"/>
      <c r="C37" s="19" t="str">
        <f t="shared" si="0"/>
        <v>compensi amministratori</v>
      </c>
      <c r="D37" s="48">
        <f>+Input!F98+'Altri costi'!D11</f>
        <v>0</v>
      </c>
      <c r="E37" s="48">
        <f>+Input!G98+'Altri costi'!E11</f>
        <v>0</v>
      </c>
      <c r="F37" s="48">
        <f>+Input!H98+'Altri costi'!F11</f>
        <v>0</v>
      </c>
      <c r="G37" s="48">
        <f>+Input!I98+'Altri costi'!G11</f>
        <v>0</v>
      </c>
      <c r="H37" s="48">
        <f>+Input!J98+'Altri costi'!H11</f>
        <v>0</v>
      </c>
      <c r="I37" s="17"/>
    </row>
    <row r="38" spans="2:9" ht="15">
      <c r="B38" s="18"/>
      <c r="C38" s="19" t="str">
        <f t="shared" si="0"/>
        <v>affitti </v>
      </c>
      <c r="D38" s="48">
        <f>+Input!F99+'Altri costi'!D12</f>
        <v>24000</v>
      </c>
      <c r="E38" s="48">
        <f>+Input!G99+'Altri costi'!E12</f>
        <v>24000</v>
      </c>
      <c r="F38" s="48">
        <f>+Input!H99+'Altri costi'!F12</f>
        <v>24000</v>
      </c>
      <c r="G38" s="48">
        <f>+Input!I99+'Altri costi'!G12</f>
        <v>24000</v>
      </c>
      <c r="H38" s="48">
        <f>+Input!J99+'Altri costi'!H12</f>
        <v>24000</v>
      </c>
      <c r="I38" s="17"/>
    </row>
    <row r="39" spans="2:9" ht="15">
      <c r="B39" s="18"/>
      <c r="C39" s="19" t="str">
        <f t="shared" si="0"/>
        <v>altri costi amministrativi</v>
      </c>
      <c r="D39" s="48">
        <f>+Input!F100+'Altri costi'!D13</f>
        <v>0</v>
      </c>
      <c r="E39" s="48">
        <f>+Input!G100+'Altri costi'!E13</f>
        <v>0</v>
      </c>
      <c r="F39" s="48">
        <f>+Input!H100+'Altri costi'!F13</f>
        <v>0</v>
      </c>
      <c r="G39" s="48">
        <f>+Input!I100+'Altri costi'!G13</f>
        <v>0</v>
      </c>
      <c r="H39" s="48">
        <f>+Input!J100+'Altri costi'!H13</f>
        <v>0</v>
      </c>
      <c r="I39" s="17"/>
    </row>
    <row r="40" spans="2:9" ht="15">
      <c r="B40" s="18"/>
      <c r="C40" s="19" t="str">
        <f t="shared" si="0"/>
        <v>Costi diversi</v>
      </c>
      <c r="D40" s="48">
        <f>+Input!F101+'Altri costi'!D14</f>
        <v>1210</v>
      </c>
      <c r="E40" s="48">
        <f>+Input!G101+'Altri costi'!E14</f>
        <v>1210</v>
      </c>
      <c r="F40" s="48">
        <f>+Input!H101+'Altri costi'!F14</f>
        <v>1210</v>
      </c>
      <c r="G40" s="48">
        <f>+Input!I101+'Altri costi'!G14</f>
        <v>1210</v>
      </c>
      <c r="H40" s="48">
        <f>+Input!J101+'Altri costi'!H14</f>
        <v>1210</v>
      </c>
      <c r="I40" s="17"/>
    </row>
    <row r="41" spans="2:9" ht="15">
      <c r="B41" s="18"/>
      <c r="C41" s="19" t="str">
        <f t="shared" si="0"/>
        <v>Premi assicurativi</v>
      </c>
      <c r="D41" s="48">
        <f>+Input!F102+'Altri costi'!D15</f>
        <v>2000</v>
      </c>
      <c r="E41" s="48">
        <f>+Input!G102+'Altri costi'!E15</f>
        <v>2000</v>
      </c>
      <c r="F41" s="48">
        <f>+Input!H102+'Altri costi'!F15</f>
        <v>2000</v>
      </c>
      <c r="G41" s="48">
        <f>+Input!I102+'Altri costi'!G15</f>
        <v>2000</v>
      </c>
      <c r="H41" s="48">
        <f>+Input!J102+'Altri costi'!H15</f>
        <v>2000</v>
      </c>
      <c r="I41" s="17"/>
    </row>
    <row r="42" spans="2:9" ht="15">
      <c r="B42" s="18"/>
      <c r="C42" s="19" t="str">
        <f t="shared" si="0"/>
        <v>Altri costi 1</v>
      </c>
      <c r="D42" s="48">
        <f>+Input!F103+'Altri costi'!D16</f>
        <v>0</v>
      </c>
      <c r="E42" s="48">
        <f>+Input!G103+'Altri costi'!E16</f>
        <v>0</v>
      </c>
      <c r="F42" s="48">
        <f>+Input!H103+'Altri costi'!F16</f>
        <v>0</v>
      </c>
      <c r="G42" s="48">
        <f>+Input!I103+'Altri costi'!G16</f>
        <v>0</v>
      </c>
      <c r="H42" s="48">
        <f>+Input!J103+'Altri costi'!H16</f>
        <v>0</v>
      </c>
      <c r="I42" s="17"/>
    </row>
    <row r="43" spans="2:9" ht="15">
      <c r="B43" s="18"/>
      <c r="C43" s="19" t="str">
        <f t="shared" si="0"/>
        <v>Altri costi 2</v>
      </c>
      <c r="D43" s="48">
        <f>+Input!F104+'Altri costi'!D17</f>
        <v>0</v>
      </c>
      <c r="E43" s="48">
        <f>+Input!G104+'Altri costi'!E17</f>
        <v>0</v>
      </c>
      <c r="F43" s="48">
        <f>+Input!H104+'Altri costi'!F17</f>
        <v>0</v>
      </c>
      <c r="G43" s="48">
        <f>+Input!I104+'Altri costi'!G17</f>
        <v>0</v>
      </c>
      <c r="H43" s="48">
        <f>+Input!J104+'Altri costi'!H17</f>
        <v>0</v>
      </c>
      <c r="I43" s="17"/>
    </row>
    <row r="44" spans="2:9" ht="15">
      <c r="B44" s="18"/>
      <c r="C44" s="19" t="str">
        <f t="shared" si="0"/>
        <v>Altri costi 3</v>
      </c>
      <c r="D44" s="48">
        <f>+Input!F105+'Altri costi'!D18</f>
        <v>0</v>
      </c>
      <c r="E44" s="48">
        <f>+Input!G105+'Altri costi'!E18</f>
        <v>0</v>
      </c>
      <c r="F44" s="48">
        <f>+Input!H105+'Altri costi'!F18</f>
        <v>0</v>
      </c>
      <c r="G44" s="48">
        <f>+Input!I105+'Altri costi'!G18</f>
        <v>0</v>
      </c>
      <c r="H44" s="48">
        <f>+Input!J105+'Altri costi'!H18</f>
        <v>0</v>
      </c>
      <c r="I44" s="17"/>
    </row>
    <row r="45" spans="2:9" ht="15">
      <c r="B45" s="18"/>
      <c r="C45" s="19" t="str">
        <f t="shared" si="0"/>
        <v>Altri costi 4</v>
      </c>
      <c r="D45" s="48">
        <f>+Input!F106+'Altri costi'!D19</f>
        <v>0</v>
      </c>
      <c r="E45" s="48">
        <f>+Input!G106+'Altri costi'!E19</f>
        <v>0</v>
      </c>
      <c r="F45" s="48">
        <f>+Input!H106+'Altri costi'!F19</f>
        <v>0</v>
      </c>
      <c r="G45" s="48">
        <f>+Input!I106+'Altri costi'!G19</f>
        <v>0</v>
      </c>
      <c r="H45" s="48">
        <f>+Input!J106+'Altri costi'!H19</f>
        <v>0</v>
      </c>
      <c r="I45" s="17"/>
    </row>
    <row r="46" spans="2:9" ht="15">
      <c r="B46" s="18"/>
      <c r="C46" s="19" t="str">
        <f t="shared" si="0"/>
        <v>Altri costi 5</v>
      </c>
      <c r="D46" s="48">
        <f>+Input!F107+'Altri costi'!D20</f>
        <v>0</v>
      </c>
      <c r="E46" s="48">
        <f>+Input!G107+'Altri costi'!E20</f>
        <v>0</v>
      </c>
      <c r="F46" s="48">
        <f>+Input!H107+'Altri costi'!F20</f>
        <v>0</v>
      </c>
      <c r="G46" s="48">
        <f>+Input!I107+'Altri costi'!G20</f>
        <v>0</v>
      </c>
      <c r="H46" s="48">
        <f>+Input!J107+'Altri costi'!H20</f>
        <v>0</v>
      </c>
      <c r="I46" s="17"/>
    </row>
    <row r="47" spans="2:9" ht="15">
      <c r="B47" s="18"/>
      <c r="C47" s="19" t="str">
        <f t="shared" si="0"/>
        <v>Altri costi 6</v>
      </c>
      <c r="D47" s="48">
        <f>+Input!F108+'Altri costi'!D21</f>
        <v>0</v>
      </c>
      <c r="E47" s="48">
        <f>+Input!G108+'Altri costi'!E21</f>
        <v>0</v>
      </c>
      <c r="F47" s="48">
        <f>+Input!H108+'Altri costi'!F21</f>
        <v>0</v>
      </c>
      <c r="G47" s="48">
        <f>+Input!I108+'Altri costi'!G21</f>
        <v>0</v>
      </c>
      <c r="H47" s="48">
        <f>+Input!J108+'Altri costi'!H21</f>
        <v>0</v>
      </c>
      <c r="I47" s="17"/>
    </row>
    <row r="48" spans="2:9" ht="15">
      <c r="B48" s="18"/>
      <c r="C48" s="19" t="str">
        <f t="shared" si="0"/>
        <v>Altri costi 7</v>
      </c>
      <c r="D48" s="48">
        <f>+Input!F109+'Altri costi'!D22</f>
        <v>0</v>
      </c>
      <c r="E48" s="48">
        <f>+Input!G109+'Altri costi'!E22</f>
        <v>0</v>
      </c>
      <c r="F48" s="48">
        <f>+Input!H109+'Altri costi'!F22</f>
        <v>0</v>
      </c>
      <c r="G48" s="48">
        <f>+Input!I109+'Altri costi'!G22</f>
        <v>0</v>
      </c>
      <c r="H48" s="48">
        <f>+Input!J109+'Altri costi'!H22</f>
        <v>0</v>
      </c>
      <c r="I48" s="17"/>
    </row>
    <row r="49" spans="2:9" ht="15">
      <c r="B49" s="18"/>
      <c r="C49" s="19" t="str">
        <f t="shared" si="0"/>
        <v>Altri costi 8</v>
      </c>
      <c r="D49" s="48">
        <f>+Input!F110+'Altri costi'!D23</f>
        <v>0</v>
      </c>
      <c r="E49" s="48">
        <f>+Input!G110+'Altri costi'!E23</f>
        <v>0</v>
      </c>
      <c r="F49" s="48">
        <f>+Input!H110+'Altri costi'!F23</f>
        <v>0</v>
      </c>
      <c r="G49" s="48">
        <f>+Input!I110+'Altri costi'!G23</f>
        <v>0</v>
      </c>
      <c r="H49" s="48">
        <f>+Input!J110+'Altri costi'!H23</f>
        <v>0</v>
      </c>
      <c r="I49" s="17"/>
    </row>
    <row r="50" spans="2:9" ht="15">
      <c r="B50" s="18"/>
      <c r="C50" s="19" t="str">
        <f t="shared" si="0"/>
        <v>Altri costi 9</v>
      </c>
      <c r="D50" s="48">
        <f>+Input!F111+'Altri costi'!D24</f>
        <v>0</v>
      </c>
      <c r="E50" s="48">
        <f>+Input!G111+'Altri costi'!E24</f>
        <v>0</v>
      </c>
      <c r="F50" s="48">
        <f>+Input!H111+'Altri costi'!F24</f>
        <v>0</v>
      </c>
      <c r="G50" s="48">
        <f>+Input!I111+'Altri costi'!G24</f>
        <v>0</v>
      </c>
      <c r="H50" s="48">
        <f>+Input!J111+'Altri costi'!H24</f>
        <v>0</v>
      </c>
      <c r="I50" s="17"/>
    </row>
    <row r="51" spans="2:9" ht="15">
      <c r="B51" s="18"/>
      <c r="C51" s="14" t="s">
        <v>62</v>
      </c>
      <c r="D51" s="53">
        <f>SUM(D30:D50)</f>
        <v>60606</v>
      </c>
      <c r="E51" s="53">
        <f>SUM(E30:E50)</f>
        <v>44876</v>
      </c>
      <c r="F51" s="53">
        <f>SUM(F30:F50)</f>
        <v>44876</v>
      </c>
      <c r="G51" s="53">
        <f>SUM(G30:G50)</f>
        <v>44876</v>
      </c>
      <c r="H51" s="53">
        <f>SUM(H30:H50)</f>
        <v>44876</v>
      </c>
      <c r="I51" s="17"/>
    </row>
    <row r="52" spans="2:9" ht="15.75" thickBot="1">
      <c r="B52" s="20"/>
      <c r="C52" s="21"/>
      <c r="D52" s="21"/>
      <c r="E52" s="21"/>
      <c r="F52" s="21"/>
      <c r="G52" s="21"/>
      <c r="H52" s="21"/>
      <c r="I52" s="2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H32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26.421875" style="0" bestFit="1" customWidth="1"/>
    <col min="3" max="7" width="11.57421875" style="0" bestFit="1" customWidth="1"/>
  </cols>
  <sheetData>
    <row r="2" spans="2:3" ht="15">
      <c r="B2" t="s">
        <v>272</v>
      </c>
      <c r="C2" t="str">
        <f>+Input!D14</f>
        <v>trimestrale</v>
      </c>
    </row>
    <row r="4" spans="2:7" ht="15">
      <c r="B4" s="90" t="s">
        <v>255</v>
      </c>
      <c r="C4" s="9" t="s">
        <v>263</v>
      </c>
      <c r="D4" s="9" t="s">
        <v>264</v>
      </c>
      <c r="E4" s="9" t="s">
        <v>265</v>
      </c>
      <c r="F4" s="9" t="s">
        <v>266</v>
      </c>
      <c r="G4" s="9" t="s">
        <v>267</v>
      </c>
    </row>
    <row r="5" spans="2:8" ht="15">
      <c r="B5" s="19" t="s">
        <v>19</v>
      </c>
      <c r="C5" s="29">
        <f>+MCL!M27+MCL!D70</f>
        <v>136300</v>
      </c>
      <c r="D5" s="29">
        <f>+MCL!N27+MCL!E70</f>
        <v>164608.33333333334</v>
      </c>
      <c r="E5" s="29">
        <f>+MCL!O27+MCL!F70</f>
        <v>182954.16666666666</v>
      </c>
      <c r="F5" s="29">
        <f>+MCL!P27+MCL!G70</f>
        <v>203920.83333333334</v>
      </c>
      <c r="G5" s="29">
        <f>+MCL!Q27+MCL!H70</f>
        <v>219645.83333333334</v>
      </c>
      <c r="H5" s="89"/>
    </row>
    <row r="6" spans="2:8" ht="15">
      <c r="B6" s="19" t="s">
        <v>24</v>
      </c>
      <c r="C6" s="29">
        <f>+MCL!M41+Inve!M6+'Altri costi'!D25+MCL!D65</f>
        <v>126686</v>
      </c>
      <c r="D6" s="29">
        <f>+MCL!N41+Inve!N6+'Altri costi'!E25+MCL!E65</f>
        <v>93272.66666666666</v>
      </c>
      <c r="E6" s="29">
        <f>+MCL!O41+Inve!O6+'Altri costi'!F25+MCL!F65</f>
        <v>104134.33333333333</v>
      </c>
      <c r="F6" s="29">
        <f>+MCL!P41+Inve!P6+'Altri costi'!G25+MCL!G65</f>
        <v>116547.66666666667</v>
      </c>
      <c r="G6" s="29">
        <f>+MCL!Q41+Inve!Q6+'Altri costi'!H25+MCL!H65</f>
        <v>125857.66666666666</v>
      </c>
      <c r="H6" s="89"/>
    </row>
    <row r="7" spans="2:8" ht="15">
      <c r="B7" s="91"/>
      <c r="C7" s="38">
        <f>+C6-C5</f>
        <v>-9614</v>
      </c>
      <c r="D7" s="38">
        <f>+D6-D5</f>
        <v>-71335.66666666669</v>
      </c>
      <c r="E7" s="38">
        <f>+E6-E5</f>
        <v>-78819.83333333333</v>
      </c>
      <c r="F7" s="38">
        <f>+F6-F5</f>
        <v>-87373.16666666667</v>
      </c>
      <c r="G7" s="38">
        <f>+G6-G5</f>
        <v>-93788.16666666669</v>
      </c>
      <c r="H7" s="91"/>
    </row>
    <row r="8" spans="2:8" ht="15">
      <c r="B8" s="91"/>
      <c r="C8" s="91"/>
      <c r="D8" s="91"/>
      <c r="E8" s="91"/>
      <c r="F8" s="91"/>
      <c r="G8" s="91"/>
      <c r="H8" s="91"/>
    </row>
    <row r="9" spans="2:8" ht="15">
      <c r="B9" s="90" t="s">
        <v>256</v>
      </c>
      <c r="C9" s="91"/>
      <c r="D9" s="91"/>
      <c r="E9" s="91"/>
      <c r="F9" s="91"/>
      <c r="G9" s="91"/>
      <c r="H9" s="91"/>
    </row>
    <row r="10" spans="2:8" ht="15">
      <c r="B10" s="90" t="s">
        <v>257</v>
      </c>
      <c r="C10" s="29">
        <f>+C7</f>
        <v>-9614</v>
      </c>
      <c r="D10" s="29">
        <f>+D7</f>
        <v>-71335.66666666669</v>
      </c>
      <c r="E10" s="29">
        <f>+E7</f>
        <v>-78819.83333333333</v>
      </c>
      <c r="F10" s="29">
        <f>+F7</f>
        <v>-87373.16666666667</v>
      </c>
      <c r="G10" s="29">
        <f>+G7</f>
        <v>-93788.16666666669</v>
      </c>
      <c r="H10" s="91"/>
    </row>
    <row r="11" spans="2:8" ht="15">
      <c r="B11" s="90" t="s">
        <v>258</v>
      </c>
      <c r="C11" s="29">
        <v>0</v>
      </c>
      <c r="D11" s="29">
        <f>+IF(D10&gt;0,0,IF(C13&gt;-D10,-D10,C13))</f>
        <v>0</v>
      </c>
      <c r="E11" s="29">
        <f>+IF(E10&gt;0,0,IF(D13&gt;-E10,-E10,D13))</f>
        <v>0</v>
      </c>
      <c r="F11" s="29">
        <f>+IF(F10&gt;0,0,IF(E13&gt;-F10,-F10,E13))</f>
        <v>0</v>
      </c>
      <c r="G11" s="29">
        <f>+IF(G10&gt;0,0,IF(F13&gt;-G10,-G10,F13))</f>
        <v>0</v>
      </c>
      <c r="H11" s="91"/>
    </row>
    <row r="12" spans="2:8" ht="15">
      <c r="B12" s="90" t="s">
        <v>259</v>
      </c>
      <c r="C12" s="29">
        <f>+IF((C10+C11)&gt;0,0,(C10+C11))</f>
        <v>-9614</v>
      </c>
      <c r="D12" s="29">
        <f>+IF((D10+D11)&gt;0,0,(D10+D11))</f>
        <v>-71335.66666666669</v>
      </c>
      <c r="E12" s="29">
        <f>+IF((E10+E11)&gt;0,0,(E10+E11))</f>
        <v>-78819.83333333333</v>
      </c>
      <c r="F12" s="29">
        <f>+IF((F10+F11)&gt;0,0,(F10+F11))</f>
        <v>-87373.16666666667</v>
      </c>
      <c r="G12" s="29">
        <f>+IF((G10+G11)&gt;0,0,(G10+G11))</f>
        <v>-93788.16666666669</v>
      </c>
      <c r="H12" s="91"/>
    </row>
    <row r="13" spans="2:8" ht="15">
      <c r="B13" s="90" t="s">
        <v>260</v>
      </c>
      <c r="C13" s="29">
        <f>+IF(C6&gt;C5,C6-C5,0)</f>
        <v>0</v>
      </c>
      <c r="D13" s="29">
        <f>+IF(D10&gt;0,C13+D10,C13-D11)</f>
        <v>0</v>
      </c>
      <c r="E13" s="29">
        <f>+IF(E10&gt;0,D13+E10,D13-E11)</f>
        <v>0</v>
      </c>
      <c r="F13" s="29">
        <f>+IF(F10&gt;0,E13+F10,E13-F11)</f>
        <v>0</v>
      </c>
      <c r="G13" s="29">
        <f>+IF(G10&gt;0,F13+G10,F13-G11)</f>
        <v>0</v>
      </c>
      <c r="H13" s="91"/>
    </row>
    <row r="14" spans="2:8" ht="15">
      <c r="B14" s="90" t="s">
        <v>261</v>
      </c>
      <c r="C14" s="29">
        <f>+C12*(11/12)</f>
        <v>-8812.833333333332</v>
      </c>
      <c r="D14" s="29">
        <f>+(D12*(11/12))+(C12-C14)</f>
        <v>-66192.19444444447</v>
      </c>
      <c r="E14" s="29">
        <f>+(E12*(11/12))+(D12-D14)+(C12-C14)</f>
        <v>-78196.15277777777</v>
      </c>
      <c r="F14" s="29">
        <f>+(F12*(11/12))+(E12-E14)+(D12-D14)+(C12-C14)</f>
        <v>-86660.3888888889</v>
      </c>
      <c r="G14" s="29">
        <f>+(G12*(11/12))+(F12-F14)+(E12-E14)+(D12-D14)+(C12-C14)</f>
        <v>-93253.58333333334</v>
      </c>
      <c r="H14" s="91"/>
    </row>
    <row r="15" spans="2:8" ht="15">
      <c r="B15" s="91"/>
      <c r="C15" s="93">
        <f>+C12-C14</f>
        <v>-801.1666666666679</v>
      </c>
      <c r="D15" s="93">
        <f>+D12-D14</f>
        <v>-5143.472222222219</v>
      </c>
      <c r="E15" s="93">
        <f>+E12-E14</f>
        <v>-623.680555555562</v>
      </c>
      <c r="F15" s="93">
        <f>+F12-F14</f>
        <v>-712.7777777777665</v>
      </c>
      <c r="G15" s="93">
        <f>+G12-G14</f>
        <v>-534.583333333343</v>
      </c>
      <c r="H15" s="91"/>
    </row>
    <row r="16" spans="2:8" ht="15">
      <c r="B16" s="91"/>
      <c r="C16" s="91"/>
      <c r="D16" s="91"/>
      <c r="E16" s="91"/>
      <c r="F16" s="91"/>
      <c r="G16" s="91"/>
      <c r="H16" s="91"/>
    </row>
    <row r="17" spans="2:8" ht="15">
      <c r="B17" s="90" t="s">
        <v>262</v>
      </c>
      <c r="C17" s="91"/>
      <c r="D17" s="91"/>
      <c r="E17" s="91"/>
      <c r="F17" s="91"/>
      <c r="G17" s="91"/>
      <c r="H17" s="91"/>
    </row>
    <row r="18" spans="2:8" ht="15">
      <c r="B18" s="90" t="s">
        <v>268</v>
      </c>
      <c r="C18" s="29">
        <f>+C7</f>
        <v>-9614</v>
      </c>
      <c r="D18" s="29">
        <f>+D7</f>
        <v>-71335.66666666669</v>
      </c>
      <c r="E18" s="29">
        <f>+E7</f>
        <v>-78819.83333333333</v>
      </c>
      <c r="F18" s="29">
        <f>+F7</f>
        <v>-87373.16666666667</v>
      </c>
      <c r="G18" s="29">
        <f>+G7</f>
        <v>-93788.16666666669</v>
      </c>
      <c r="H18" s="91"/>
    </row>
    <row r="19" spans="2:8" ht="15">
      <c r="B19" s="90" t="s">
        <v>258</v>
      </c>
      <c r="C19" s="29">
        <v>0</v>
      </c>
      <c r="D19" s="29">
        <f>+IF(D18&gt;0,0,IF(C21&gt;-D18,-D18,C21))</f>
        <v>0</v>
      </c>
      <c r="E19" s="29">
        <f>+IF(E18&gt;0,0,IF(D21&gt;-E18,-E18,D21))</f>
        <v>0</v>
      </c>
      <c r="F19" s="29">
        <f>+IF(F18&gt;0,0,IF(E21&gt;-F18,-F18,E21))</f>
        <v>0</v>
      </c>
      <c r="G19" s="29">
        <f>+IF(G18&gt;0,0,IF(F21&gt;-G18,-G18,F21))</f>
        <v>0</v>
      </c>
      <c r="H19" s="91"/>
    </row>
    <row r="20" spans="2:8" ht="15">
      <c r="B20" s="90" t="s">
        <v>259</v>
      </c>
      <c r="C20" s="29">
        <f>+IF((C18+C19)&gt;0,0,(C18+C19))</f>
        <v>-9614</v>
      </c>
      <c r="D20" s="29">
        <f>+IF((D18+D19)&gt;0,0,(D18+D19))</f>
        <v>-71335.66666666669</v>
      </c>
      <c r="E20" s="29">
        <f>+IF((E18+E19)&gt;0,0,(E18+E19))</f>
        <v>-78819.83333333333</v>
      </c>
      <c r="F20" s="29">
        <f>+IF((F18+F19)&gt;0,0,(F18+F19))</f>
        <v>-87373.16666666667</v>
      </c>
      <c r="G20" s="29">
        <f>+IF((G18+G19)&gt;0,0,(G18+G19))</f>
        <v>-93788.16666666669</v>
      </c>
      <c r="H20" s="91"/>
    </row>
    <row r="21" spans="2:8" ht="15">
      <c r="B21" s="90" t="s">
        <v>260</v>
      </c>
      <c r="C21" s="29">
        <f>+IF(C6&gt;C5,C6-C5,0)</f>
        <v>0</v>
      </c>
      <c r="D21" s="29">
        <f>+IF(D18&gt;0,C21+D18,C21-D19)</f>
        <v>0</v>
      </c>
      <c r="E21" s="29">
        <f>+IF(E18&gt;0,D21+E18,D21-E19)</f>
        <v>0</v>
      </c>
      <c r="F21" s="29">
        <f>+IF(F18&gt;0,E21+F18,E21-F19)</f>
        <v>0</v>
      </c>
      <c r="G21" s="29">
        <f>+IF(G18&gt;0,F21+G18,F21-G19)</f>
        <v>0</v>
      </c>
      <c r="H21" s="91"/>
    </row>
    <row r="22" spans="2:8" ht="15">
      <c r="B22" s="90" t="s">
        <v>261</v>
      </c>
      <c r="C22" s="29">
        <f>+C20*(9/12)</f>
        <v>-7210.5</v>
      </c>
      <c r="D22" s="29">
        <f>+(D20*(9/12))+(C20-C22)</f>
        <v>-55905.250000000015</v>
      </c>
      <c r="E22" s="29">
        <f>+(E20*(9/12)*(9/12))+(D20-D22)+(C20-C22)</f>
        <v>-62170.07291666667</v>
      </c>
      <c r="F22" s="29">
        <f>+(F20*(9/12))+(E20-E22)+(D20-D22)+(C20-C22)</f>
        <v>-100013.55208333333</v>
      </c>
      <c r="G22" s="29">
        <f>+(G20*(9/12))+(F20-F22)+(E20-E22)+(D20-D22)+(C20-C22)</f>
        <v>-92184.41666666669</v>
      </c>
      <c r="H22" s="91"/>
    </row>
    <row r="23" spans="2:8" ht="15">
      <c r="B23" s="90"/>
      <c r="C23" s="29"/>
      <c r="D23" s="29"/>
      <c r="E23" s="29"/>
      <c r="F23" s="29"/>
      <c r="G23" s="29"/>
      <c r="H23" s="91"/>
    </row>
    <row r="24" spans="2:8" ht="15">
      <c r="B24" s="90"/>
      <c r="C24" s="29"/>
      <c r="D24" s="29"/>
      <c r="E24" s="29"/>
      <c r="F24" s="29"/>
      <c r="G24" s="29"/>
      <c r="H24" s="91"/>
    </row>
    <row r="25" spans="2:8" ht="15">
      <c r="B25" s="90" t="s">
        <v>24</v>
      </c>
      <c r="C25" s="29">
        <f>+IF($C$2="mensile",C13,C21)</f>
        <v>0</v>
      </c>
      <c r="D25" s="29">
        <f>+IF($C$2="mensile",D13,D21)</f>
        <v>0</v>
      </c>
      <c r="E25" s="29">
        <f>+IF($C$2="mensile",E13,E21)</f>
        <v>0</v>
      </c>
      <c r="F25" s="29">
        <f>+IF($C$2="mensile",F13,F21)</f>
        <v>0</v>
      </c>
      <c r="G25" s="29">
        <f>+IF($C$2="mensile",G13,G21)</f>
        <v>0</v>
      </c>
      <c r="H25" s="91"/>
    </row>
    <row r="26" spans="2:8" ht="15">
      <c r="B26" s="90" t="s">
        <v>19</v>
      </c>
      <c r="C26" s="29">
        <f>+IF($C$2="mensile",-(C12-C14),-(C20-C22))</f>
        <v>2403.5</v>
      </c>
      <c r="D26" s="29">
        <f>+IF($C$2="mensile",-(D12-D14),-(D20-D22))+C26</f>
        <v>17833.91666666667</v>
      </c>
      <c r="E26" s="29">
        <f>+IF($C$2="mensile",-(E12-E14),-(E20-E22))+D26</f>
        <v>34483.67708333333</v>
      </c>
      <c r="F26" s="29">
        <f>+IF($C$2="mensile",-(F12-F14),-(F20-F22))+E26</f>
        <v>21843.29166666667</v>
      </c>
      <c r="G26" s="29">
        <f>+IF($C$2="mensile",-(G12-G14),-(G20-G22))+F26</f>
        <v>23447.04166666667</v>
      </c>
      <c r="H26" s="91"/>
    </row>
    <row r="27" spans="2:8" ht="15">
      <c r="B27" s="90" t="s">
        <v>261</v>
      </c>
      <c r="C27" s="29">
        <f>IF($C$2="mensile",-C14,-C22)</f>
        <v>7210.5</v>
      </c>
      <c r="D27" s="29">
        <f>IF($C$2="mensile",-D14,-D22)</f>
        <v>55905.250000000015</v>
      </c>
      <c r="E27" s="29">
        <f>IF($C$2="mensile",-E14,-E22)</f>
        <v>62170.07291666667</v>
      </c>
      <c r="F27" s="29">
        <f>IF($C$2="mensile",-F14,-F22)</f>
        <v>100013.55208333333</v>
      </c>
      <c r="G27" s="29">
        <f>IF($C$2="mensile",-G14,-G22)</f>
        <v>92184.41666666669</v>
      </c>
      <c r="H27" s="91"/>
    </row>
    <row r="28" spans="3:7" ht="15">
      <c r="C28" s="28"/>
      <c r="D28" s="28"/>
      <c r="E28" s="28"/>
      <c r="F28" s="28"/>
      <c r="G28" s="28"/>
    </row>
    <row r="31" ht="15">
      <c r="B31" t="s">
        <v>273</v>
      </c>
    </row>
    <row r="32" ht="15">
      <c r="B32" t="s">
        <v>273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5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2" max="2" width="5.421875" style="0" customWidth="1"/>
    <col min="3" max="3" width="12.421875" style="0" bestFit="1" customWidth="1"/>
    <col min="4" max="4" width="27.28125" style="0" customWidth="1"/>
    <col min="5" max="8" width="11.57421875" style="0" bestFit="1" customWidth="1"/>
    <col min="9" max="9" width="11.7109375" style="0" bestFit="1" customWidth="1"/>
  </cols>
  <sheetData>
    <row r="1" ht="15.75" thickBot="1"/>
    <row r="2" spans="2:10" ht="15">
      <c r="B2" s="10"/>
      <c r="C2" s="11"/>
      <c r="D2" s="11"/>
      <c r="E2" s="11"/>
      <c r="F2" s="11"/>
      <c r="G2" s="11"/>
      <c r="H2" s="11"/>
      <c r="I2" s="11"/>
      <c r="J2" s="12"/>
    </row>
    <row r="3" spans="2:10" ht="15">
      <c r="B3" s="18"/>
      <c r="C3" s="19" t="s">
        <v>294</v>
      </c>
      <c r="D3" s="103">
        <v>0.039</v>
      </c>
      <c r="E3" s="19"/>
      <c r="F3" s="19"/>
      <c r="G3" s="19"/>
      <c r="H3" s="19"/>
      <c r="I3" s="19"/>
      <c r="J3" s="17"/>
    </row>
    <row r="4" spans="2:10" ht="15">
      <c r="B4" s="18"/>
      <c r="C4" s="19"/>
      <c r="D4" s="19"/>
      <c r="E4" s="19"/>
      <c r="F4" s="19"/>
      <c r="G4" s="19"/>
      <c r="H4" s="19"/>
      <c r="I4" s="19"/>
      <c r="J4" s="17"/>
    </row>
    <row r="5" spans="2:10" ht="15">
      <c r="B5" s="18"/>
      <c r="C5" s="19"/>
      <c r="D5" s="104"/>
      <c r="E5" s="15" t="str">
        <f>+'Irpef socio'!D3</f>
        <v>Anno 1</v>
      </c>
      <c r="F5" s="15" t="str">
        <f>+'Irpef socio'!E3</f>
        <v>Anno 2</v>
      </c>
      <c r="G5" s="15" t="str">
        <f>+'Irpef socio'!F3</f>
        <v>Anno 3</v>
      </c>
      <c r="H5" s="15" t="str">
        <f>+'Irpef socio'!G3</f>
        <v>Anno 4</v>
      </c>
      <c r="I5" s="15" t="str">
        <f>+'Irpef socio'!H3</f>
        <v>Anno 5</v>
      </c>
      <c r="J5" s="17"/>
    </row>
    <row r="6" spans="2:10" ht="15">
      <c r="B6" s="18"/>
      <c r="C6" s="19"/>
      <c r="D6" s="14" t="s">
        <v>288</v>
      </c>
      <c r="E6" s="37">
        <f>+'CE'!D46</f>
        <v>42062.861380706796</v>
      </c>
      <c r="F6" s="37">
        <f>+'CE'!E46</f>
        <v>101557.75363020267</v>
      </c>
      <c r="G6" s="37">
        <f>+'CE'!F46</f>
        <v>134377.63890340846</v>
      </c>
      <c r="H6" s="37">
        <f>+'CE'!G46</f>
        <v>171846.5828124052</v>
      </c>
      <c r="I6" s="37">
        <f>+'CE'!H46</f>
        <v>255133.9083505873</v>
      </c>
      <c r="J6" s="17"/>
    </row>
    <row r="7" spans="2:10" ht="15">
      <c r="B7" s="18"/>
      <c r="C7" s="19"/>
      <c r="D7" s="19"/>
      <c r="E7" s="19"/>
      <c r="F7" s="19"/>
      <c r="G7" s="19"/>
      <c r="H7" s="19"/>
      <c r="I7" s="19"/>
      <c r="J7" s="17"/>
    </row>
    <row r="8" spans="2:10" ht="15">
      <c r="B8" s="18"/>
      <c r="C8" s="19"/>
      <c r="D8" s="19" t="s">
        <v>289</v>
      </c>
      <c r="E8" s="19"/>
      <c r="F8" s="19"/>
      <c r="G8" s="19"/>
      <c r="H8" s="19"/>
      <c r="I8" s="19"/>
      <c r="J8" s="17"/>
    </row>
    <row r="9" spans="2:10" ht="15">
      <c r="B9" s="18"/>
      <c r="C9" s="19"/>
      <c r="D9" s="19" t="s">
        <v>290</v>
      </c>
      <c r="E9" s="36">
        <f>+'CE'!D38</f>
        <v>89460</v>
      </c>
      <c r="F9" s="36">
        <f>+'CE'!E38</f>
        <v>89460</v>
      </c>
      <c r="G9" s="36">
        <f>+'CE'!F38</f>
        <v>89460</v>
      </c>
      <c r="H9" s="36">
        <f>+'CE'!G38</f>
        <v>89460</v>
      </c>
      <c r="I9" s="36">
        <f>+'CE'!H38</f>
        <v>89460</v>
      </c>
      <c r="J9" s="17"/>
    </row>
    <row r="10" spans="2:10" ht="15">
      <c r="B10" s="18"/>
      <c r="C10" s="19"/>
      <c r="D10" s="19" t="s">
        <v>225</v>
      </c>
      <c r="E10" s="36">
        <f>+'CE'!D41</f>
        <v>0</v>
      </c>
      <c r="F10" s="36">
        <f>+'CE'!E41</f>
        <v>0</v>
      </c>
      <c r="G10" s="36">
        <f>+'CE'!F41</f>
        <v>0</v>
      </c>
      <c r="H10" s="36">
        <f>+'CE'!G41</f>
        <v>0</v>
      </c>
      <c r="I10" s="36">
        <f>+'CE'!H41</f>
        <v>0</v>
      </c>
      <c r="J10" s="17"/>
    </row>
    <row r="11" spans="2:10" ht="15">
      <c r="B11" s="18"/>
      <c r="C11" s="19"/>
      <c r="D11" s="14" t="s">
        <v>291</v>
      </c>
      <c r="E11" s="37">
        <f>SUM(E9:E10)</f>
        <v>89460</v>
      </c>
      <c r="F11" s="37">
        <f>SUM(F9:F10)</f>
        <v>89460</v>
      </c>
      <c r="G11" s="37">
        <f>SUM(G9:G10)</f>
        <v>89460</v>
      </c>
      <c r="H11" s="37">
        <f>SUM(H9:H10)</f>
        <v>89460</v>
      </c>
      <c r="I11" s="37">
        <f>SUM(I9:I10)</f>
        <v>89460</v>
      </c>
      <c r="J11" s="17"/>
    </row>
    <row r="12" spans="2:10" ht="15">
      <c r="B12" s="18"/>
      <c r="C12" s="19"/>
      <c r="D12" s="19"/>
      <c r="E12" s="19"/>
      <c r="F12" s="19"/>
      <c r="G12" s="19"/>
      <c r="H12" s="19"/>
      <c r="I12" s="19"/>
      <c r="J12" s="17"/>
    </row>
    <row r="13" spans="2:10" ht="15">
      <c r="B13" s="18"/>
      <c r="C13" s="19"/>
      <c r="D13" s="19"/>
      <c r="E13" s="19"/>
      <c r="F13" s="19"/>
      <c r="G13" s="19"/>
      <c r="H13" s="19"/>
      <c r="I13" s="19"/>
      <c r="J13" s="17"/>
    </row>
    <row r="14" spans="2:10" ht="15">
      <c r="B14" s="18"/>
      <c r="C14" s="19"/>
      <c r="D14" s="19" t="s">
        <v>292</v>
      </c>
      <c r="E14" s="48">
        <f>+E6+E11</f>
        <v>131522.8613807068</v>
      </c>
      <c r="F14" s="48">
        <f>+F6+F11</f>
        <v>191017.75363020267</v>
      </c>
      <c r="G14" s="48">
        <f>+G6+G11</f>
        <v>223837.63890340846</v>
      </c>
      <c r="H14" s="48">
        <f>+H6+H11</f>
        <v>261306.5828124052</v>
      </c>
      <c r="I14" s="48">
        <f>+I6+I11</f>
        <v>344593.9083505873</v>
      </c>
      <c r="J14" s="17"/>
    </row>
    <row r="15" spans="2:10" ht="15">
      <c r="B15" s="18"/>
      <c r="C15" s="19"/>
      <c r="D15" s="19"/>
      <c r="E15" s="19"/>
      <c r="F15" s="19"/>
      <c r="G15" s="19"/>
      <c r="H15" s="19"/>
      <c r="I15" s="19"/>
      <c r="J15" s="17"/>
    </row>
    <row r="16" spans="2:10" ht="15">
      <c r="B16" s="18"/>
      <c r="C16" s="19"/>
      <c r="D16" s="19" t="s">
        <v>295</v>
      </c>
      <c r="E16" s="48">
        <f>+E14*$D$3</f>
        <v>5129.391593847566</v>
      </c>
      <c r="F16" s="48">
        <f>+F14*$D$3</f>
        <v>7449.692391577904</v>
      </c>
      <c r="G16" s="48">
        <f>+G14*$D$3</f>
        <v>8729.66791723293</v>
      </c>
      <c r="H16" s="48">
        <f>+H14*$D$3</f>
        <v>10190.956729683803</v>
      </c>
      <c r="I16" s="48">
        <f>+I14*$D$3</f>
        <v>13439.162425672905</v>
      </c>
      <c r="J16" s="17"/>
    </row>
    <row r="17" spans="2:10" ht="15">
      <c r="B17" s="18"/>
      <c r="C17" s="19"/>
      <c r="D17" s="19"/>
      <c r="E17" s="19"/>
      <c r="F17" s="19"/>
      <c r="G17" s="19"/>
      <c r="H17" s="19"/>
      <c r="I17" s="19"/>
      <c r="J17" s="17"/>
    </row>
    <row r="18" spans="2:10" ht="15">
      <c r="B18" s="18"/>
      <c r="C18" s="19"/>
      <c r="D18" s="19" t="s">
        <v>296</v>
      </c>
      <c r="E18" s="19">
        <v>0</v>
      </c>
      <c r="F18" s="48">
        <f>+E16*2</f>
        <v>10258.783187695131</v>
      </c>
      <c r="G18" s="48">
        <f>+F16</f>
        <v>7449.692391577904</v>
      </c>
      <c r="H18" s="48">
        <f>+G16</f>
        <v>8729.66791723293</v>
      </c>
      <c r="I18" s="48">
        <f>+H16</f>
        <v>10190.956729683803</v>
      </c>
      <c r="J18" s="17"/>
    </row>
    <row r="19" spans="2:10" ht="15">
      <c r="B19" s="18"/>
      <c r="C19" s="19"/>
      <c r="D19" s="19"/>
      <c r="E19" s="19"/>
      <c r="F19" s="19"/>
      <c r="G19" s="19"/>
      <c r="H19" s="19"/>
      <c r="I19" s="19"/>
      <c r="J19" s="17"/>
    </row>
    <row r="20" spans="2:10" ht="15">
      <c r="B20" s="18"/>
      <c r="C20" s="19"/>
      <c r="D20" s="19" t="s">
        <v>297</v>
      </c>
      <c r="E20" s="48">
        <f>+IF($E$16-$E$18&gt;0,$E$16-$E$18,0)</f>
        <v>5129.391593847566</v>
      </c>
      <c r="F20" s="48">
        <f>+IF(SUM(E$16:F16)-SUM($E$18:$F$18)&gt;0,SUM($E$16:$F$16)-SUM($E$18:$F$18),0)</f>
        <v>2320.3007977303387</v>
      </c>
      <c r="G20" s="48">
        <f>+IF(SUM($E$16:$G$16)-SUM($E$18:$G$18)&gt;0,SUM($E$16:$G$16)-SUM($E$18:$G$18),0)</f>
        <v>3600.276323385362</v>
      </c>
      <c r="H20" s="48">
        <f>+IF(SUM($E$16:$H$16)-SUM($E$18:$H$18)&gt;0,SUM($E$16:$H$16)-SUM($E$18:$H$18),0)</f>
        <v>5061.565135836234</v>
      </c>
      <c r="I20" s="48">
        <f>+IF(SUM($E$16:$I$16)-SUM($E$18:$I$18)&gt;0,SUM($E$16:$I$16)-SUM($E$18:$I$18),0)</f>
        <v>8309.770831825343</v>
      </c>
      <c r="J20" s="17"/>
    </row>
    <row r="21" spans="2:10" ht="15">
      <c r="B21" s="18"/>
      <c r="C21" s="19"/>
      <c r="D21" s="19" t="s">
        <v>298</v>
      </c>
      <c r="E21" s="48">
        <f>+IF($E$16-$E$18&lt;0,-($E$16-$E$18),0)</f>
        <v>0</v>
      </c>
      <c r="F21" s="48">
        <f>+IF(SUM(E$16:F17)-SUM($E$18:$F$18)&lt;0,-(SUM($E$16:$F$16)-SUM($E$18:$F$18)),0)</f>
        <v>0</v>
      </c>
      <c r="G21" s="48">
        <f>+IF(SUM($E$16:$G$16)-SUM($E$18:$G$18)&lt;0,-(SUM($E$16:$G$16)-SUM($E$18:$G$18)),0)</f>
        <v>0</v>
      </c>
      <c r="H21" s="48">
        <f>+IF(SUM($E$16:$H$16)-SUM($E$18:$H$18)&lt;0,-(SUM($E$16:$H$16)-SUM($E$18:$H$18)),0)</f>
        <v>0</v>
      </c>
      <c r="I21" s="48">
        <f>+IF(SUM($E$16:$I$16)-SUM($E$18:$I$18)&lt;0,-(SUM($E$16:$I$16)-SUM($E$18:$I$18)),0)</f>
        <v>0</v>
      </c>
      <c r="J21" s="17"/>
    </row>
    <row r="22" spans="2:10" ht="15">
      <c r="B22" s="18"/>
      <c r="C22" s="19"/>
      <c r="D22" s="19"/>
      <c r="E22" s="19"/>
      <c r="F22" s="19"/>
      <c r="G22" s="19"/>
      <c r="H22" s="19"/>
      <c r="I22" s="19"/>
      <c r="J22" s="17"/>
    </row>
    <row r="23" spans="2:10" ht="15">
      <c r="B23" s="18"/>
      <c r="C23" s="19"/>
      <c r="D23" s="19" t="s">
        <v>38</v>
      </c>
      <c r="E23" s="48">
        <f>+E18</f>
        <v>0</v>
      </c>
      <c r="F23" s="48">
        <f>+F18</f>
        <v>10258.783187695131</v>
      </c>
      <c r="G23" s="48">
        <f>+G18</f>
        <v>7449.692391577904</v>
      </c>
      <c r="H23" s="48">
        <f>+H18</f>
        <v>8729.66791723293</v>
      </c>
      <c r="I23" s="48">
        <f>+I18</f>
        <v>10190.956729683803</v>
      </c>
      <c r="J23" s="17"/>
    </row>
    <row r="24" spans="2:10" ht="15">
      <c r="B24" s="18"/>
      <c r="C24" s="19"/>
      <c r="D24" s="19"/>
      <c r="E24" s="19"/>
      <c r="F24" s="19"/>
      <c r="G24" s="19"/>
      <c r="H24" s="19"/>
      <c r="I24" s="19"/>
      <c r="J24" s="17"/>
    </row>
    <row r="25" spans="2:10" ht="15.75" thickBot="1">
      <c r="B25" s="20"/>
      <c r="C25" s="21"/>
      <c r="D25" s="21"/>
      <c r="E25" s="21"/>
      <c r="F25" s="21"/>
      <c r="G25" s="21"/>
      <c r="H25" s="21"/>
      <c r="I25" s="21"/>
      <c r="J25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Z292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3" sqref="D3"/>
    </sheetView>
  </sheetViews>
  <sheetFormatPr defaultColWidth="13.28125" defaultRowHeight="15"/>
  <cols>
    <col min="1" max="1" width="17.7109375" style="91" bestFit="1" customWidth="1"/>
    <col min="2" max="2" width="6.421875" style="91" bestFit="1" customWidth="1"/>
    <col min="3" max="3" width="67.8515625" style="91" bestFit="1" customWidth="1"/>
    <col min="4" max="6" width="11.57421875" style="91" bestFit="1" customWidth="1"/>
    <col min="7" max="11" width="20.28125" style="91" bestFit="1" customWidth="1"/>
    <col min="12" max="12" width="9.140625" style="91" customWidth="1"/>
    <col min="13" max="13" width="11.28125" style="91" bestFit="1" customWidth="1"/>
    <col min="14" max="14" width="9.140625" style="91" customWidth="1"/>
    <col min="15" max="15" width="11.00390625" style="91" bestFit="1" customWidth="1"/>
    <col min="16" max="225" width="9.140625" style="91" customWidth="1"/>
    <col min="226" max="226" width="17.7109375" style="91" bestFit="1" customWidth="1"/>
    <col min="227" max="227" width="55.57421875" style="91" bestFit="1" customWidth="1"/>
    <col min="228" max="238" width="11.57421875" style="91" bestFit="1" customWidth="1"/>
    <col min="239" max="239" width="13.28125" style="91" bestFit="1" customWidth="1"/>
    <col min="240" max="249" width="11.57421875" style="91" bestFit="1" customWidth="1"/>
    <col min="250" max="250" width="13.28125" style="91" bestFit="1" customWidth="1"/>
    <col min="251" max="16384" width="13.28125" style="91" customWidth="1"/>
  </cols>
  <sheetData>
    <row r="1" spans="3:52" s="90" customFormat="1" ht="15">
      <c r="C1" s="95"/>
      <c r="D1" s="95"/>
      <c r="E1" s="95"/>
      <c r="F1" s="95"/>
      <c r="G1" s="95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</row>
    <row r="2" spans="3:52" s="90" customFormat="1" ht="15">
      <c r="C2" s="95"/>
      <c r="D2" s="95"/>
      <c r="E2" s="95"/>
      <c r="F2" s="95"/>
      <c r="G2" s="95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</row>
    <row r="3" spans="3:52" s="90" customFormat="1" ht="15">
      <c r="C3" s="90" t="s">
        <v>274</v>
      </c>
      <c r="D3" s="97" t="str">
        <f>+Input!D5</f>
        <v>Anno 1</v>
      </c>
      <c r="E3" s="97" t="str">
        <f>+Input!E5</f>
        <v>Anno 2</v>
      </c>
      <c r="F3" s="97" t="str">
        <f>+Input!F5</f>
        <v>Anno 3</v>
      </c>
      <c r="G3" s="97" t="str">
        <f>+Input!G5</f>
        <v>Anno 4</v>
      </c>
      <c r="H3" s="97" t="str">
        <f>+Input!H5</f>
        <v>Anno 5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</row>
    <row r="4" spans="2:52" s="90" customFormat="1" ht="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</row>
    <row r="5" spans="2:52" s="90" customFormat="1" ht="15">
      <c r="B5" s="91"/>
      <c r="C5" s="91" t="s">
        <v>252</v>
      </c>
      <c r="D5" s="92">
        <f>+'CE'!D46</f>
        <v>42062.861380706796</v>
      </c>
      <c r="E5" s="92">
        <f>+'CE'!E46</f>
        <v>101557.75363020267</v>
      </c>
      <c r="F5" s="92">
        <f>+'CE'!F46</f>
        <v>134377.63890340846</v>
      </c>
      <c r="G5" s="92">
        <f>+'CE'!G46</f>
        <v>171846.5828124052</v>
      </c>
      <c r="H5" s="92">
        <f>+'CE'!H46</f>
        <v>255133.9083505873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</row>
    <row r="6" ht="15">
      <c r="A6" s="90"/>
    </row>
    <row r="7" spans="1:8" ht="15">
      <c r="A7" s="90"/>
      <c r="C7" s="91" t="s">
        <v>275</v>
      </c>
      <c r="D7" s="98">
        <v>1</v>
      </c>
      <c r="E7" s="98">
        <v>1</v>
      </c>
      <c r="F7" s="98">
        <v>1</v>
      </c>
      <c r="G7" s="98">
        <v>1</v>
      </c>
      <c r="H7" s="98">
        <v>1</v>
      </c>
    </row>
    <row r="8" ht="15">
      <c r="A8" s="90"/>
    </row>
    <row r="9" spans="2:52" s="90" customFormat="1" ht="15">
      <c r="B9" s="91"/>
      <c r="C9" s="91" t="s">
        <v>276</v>
      </c>
      <c r="D9" s="98">
        <f>+Input!$D$19</f>
        <v>1</v>
      </c>
      <c r="E9" s="98">
        <f>+Input!$D$19</f>
        <v>1</v>
      </c>
      <c r="F9" s="98">
        <f>+Input!$D$19</f>
        <v>1</v>
      </c>
      <c r="G9" s="98">
        <f>+Input!$D$19</f>
        <v>1</v>
      </c>
      <c r="H9" s="98">
        <f>+Input!$D$19</f>
        <v>1</v>
      </c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</row>
    <row r="10" ht="15">
      <c r="A10" s="90"/>
    </row>
    <row r="11" spans="1:8" ht="15">
      <c r="A11" s="90"/>
      <c r="C11" s="91" t="s">
        <v>277</v>
      </c>
      <c r="D11" s="92">
        <f>+D5*D7*D9</f>
        <v>42062.861380706796</v>
      </c>
      <c r="E11" s="92">
        <f>+E5*E7*E9</f>
        <v>101557.75363020267</v>
      </c>
      <c r="F11" s="92">
        <f>+F5*F7*F9</f>
        <v>134377.63890340846</v>
      </c>
      <c r="G11" s="92">
        <f>+G5*G7*G9</f>
        <v>171846.5828124052</v>
      </c>
      <c r="H11" s="92">
        <f>+H5*H7*H9</f>
        <v>255133.9083505873</v>
      </c>
    </row>
    <row r="12" spans="2:52" s="90" customFormat="1" ht="15"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</row>
    <row r="13" ht="15">
      <c r="A13" s="90"/>
    </row>
    <row r="14" ht="15">
      <c r="A14" s="90"/>
    </row>
    <row r="15" spans="1:9" ht="15">
      <c r="A15" s="90"/>
      <c r="B15" s="90"/>
      <c r="C15" s="90" t="s">
        <v>278</v>
      </c>
      <c r="D15" s="97">
        <f>+D11</f>
        <v>42062.861380706796</v>
      </c>
      <c r="E15" s="97">
        <f>+E11</f>
        <v>101557.75363020267</v>
      </c>
      <c r="F15" s="97">
        <f>+F11</f>
        <v>134377.63890340846</v>
      </c>
      <c r="G15" s="97">
        <f>+G11</f>
        <v>171846.5828124052</v>
      </c>
      <c r="H15" s="97">
        <f>+H11</f>
        <v>255133.9083505873</v>
      </c>
      <c r="I15" s="90"/>
    </row>
    <row r="16" ht="15">
      <c r="A16" s="96"/>
    </row>
    <row r="17" ht="15">
      <c r="A17" s="96"/>
    </row>
    <row r="18" spans="1:9" ht="15">
      <c r="A18" s="96"/>
      <c r="B18" s="90"/>
      <c r="C18" s="99" t="s">
        <v>279</v>
      </c>
      <c r="D18" s="90"/>
      <c r="E18" s="90"/>
      <c r="F18" s="90"/>
      <c r="G18" s="95"/>
      <c r="H18" s="95"/>
      <c r="I18" s="95"/>
    </row>
    <row r="19" spans="1:14" ht="15">
      <c r="A19" s="96"/>
      <c r="B19" s="90"/>
      <c r="C19" s="99"/>
      <c r="D19" s="90"/>
      <c r="E19" s="90"/>
      <c r="F19" s="90">
        <f>+IF(D15&lt;0,0,1)</f>
        <v>1</v>
      </c>
      <c r="G19" s="95"/>
      <c r="H19" s="90">
        <f>+IF(E15&lt;0,0,1)</f>
        <v>1</v>
      </c>
      <c r="I19" s="95"/>
      <c r="J19" s="90">
        <f>+IF(F15&lt;0,0,1)</f>
        <v>1</v>
      </c>
      <c r="L19" s="90">
        <f>+IF(G15&lt;0,0,1)</f>
        <v>1</v>
      </c>
      <c r="N19" s="90">
        <f>+IF(H15&lt;0,0,1)</f>
        <v>1</v>
      </c>
    </row>
    <row r="20" spans="1:15" ht="15">
      <c r="A20" s="96"/>
      <c r="B20" s="90"/>
      <c r="C20" s="99" t="s">
        <v>280</v>
      </c>
      <c r="D20" s="90"/>
      <c r="E20" s="90"/>
      <c r="F20" s="133" t="s">
        <v>263</v>
      </c>
      <c r="G20" s="134"/>
      <c r="H20" s="133" t="s">
        <v>264</v>
      </c>
      <c r="I20" s="134"/>
      <c r="J20" s="133" t="s">
        <v>265</v>
      </c>
      <c r="K20" s="134"/>
      <c r="L20" s="133" t="s">
        <v>266</v>
      </c>
      <c r="M20" s="134"/>
      <c r="N20" s="133" t="s">
        <v>267</v>
      </c>
      <c r="O20" s="134"/>
    </row>
    <row r="21" spans="1:15" ht="15">
      <c r="A21" s="96"/>
      <c r="B21" s="90"/>
      <c r="C21" s="99" t="s">
        <v>281</v>
      </c>
      <c r="D21" s="90" t="s">
        <v>282</v>
      </c>
      <c r="E21" s="90" t="s">
        <v>283</v>
      </c>
      <c r="F21" s="90" t="s">
        <v>284</v>
      </c>
      <c r="G21" s="95" t="s">
        <v>287</v>
      </c>
      <c r="H21" s="90" t="s">
        <v>284</v>
      </c>
      <c r="I21" s="95" t="s">
        <v>287</v>
      </c>
      <c r="J21" s="90" t="s">
        <v>284</v>
      </c>
      <c r="K21" s="95" t="s">
        <v>287</v>
      </c>
      <c r="L21" s="90" t="s">
        <v>284</v>
      </c>
      <c r="M21" s="95" t="s">
        <v>287</v>
      </c>
      <c r="N21" s="90" t="s">
        <v>284</v>
      </c>
      <c r="O21" s="95" t="s">
        <v>287</v>
      </c>
    </row>
    <row r="22" spans="1:15" ht="15">
      <c r="A22" s="96"/>
      <c r="B22" s="90"/>
      <c r="C22" s="95">
        <v>0</v>
      </c>
      <c r="D22" s="95">
        <v>15000</v>
      </c>
      <c r="E22" s="100">
        <v>0.23</v>
      </c>
      <c r="F22" s="101">
        <f>+IF(D15&gt;$D$22,$D22,D15)*F19</f>
        <v>15000</v>
      </c>
      <c r="G22" s="101">
        <f>+$E$22*F22</f>
        <v>3450</v>
      </c>
      <c r="H22" s="101">
        <f>+IF(E15&gt;$D$22,$D22,E15)*H19</f>
        <v>15000</v>
      </c>
      <c r="I22" s="101">
        <f>+$E$22*H22</f>
        <v>3450</v>
      </c>
      <c r="J22" s="101">
        <f>+IF(F15&gt;$D$22,$D22,F15)*J19</f>
        <v>15000</v>
      </c>
      <c r="K22" s="101">
        <f>+$E$22*J22</f>
        <v>3450</v>
      </c>
      <c r="L22" s="101">
        <f>+IF(G15&gt;$D$22,$D22,G15)*L19</f>
        <v>15000</v>
      </c>
      <c r="M22" s="101">
        <f>+$E$22*L22</f>
        <v>3450</v>
      </c>
      <c r="N22" s="101">
        <f>+IF(H15&gt;$D$22,$D22,H15)*N19</f>
        <v>15000</v>
      </c>
      <c r="O22" s="101">
        <f>+$E$22*N22</f>
        <v>3450</v>
      </c>
    </row>
    <row r="23" spans="1:15" ht="15">
      <c r="A23" s="96"/>
      <c r="B23" s="90"/>
      <c r="C23" s="95">
        <v>15000</v>
      </c>
      <c r="D23" s="95">
        <v>28000</v>
      </c>
      <c r="E23" s="90">
        <v>0.27</v>
      </c>
      <c r="F23" s="101">
        <f>+IF(F22=D15,0,IF(D15&gt;$D$23,$D$23-$C$23,D15-$C$23))*F19</f>
        <v>13000</v>
      </c>
      <c r="G23" s="101">
        <f>+$E$23*F23</f>
        <v>3510.0000000000005</v>
      </c>
      <c r="H23" s="101">
        <f>+IF(H22=E15,0,IF(E15&gt;$D$23,$D$23-$C$23,E15-$C$23))*H19</f>
        <v>13000</v>
      </c>
      <c r="I23" s="101">
        <f>+$E$23*H23</f>
        <v>3510.0000000000005</v>
      </c>
      <c r="J23" s="101">
        <f>+IF(J22=F15,0,IF(F15&gt;$D$23,$D$23-$C$23,F15-$C$23))*J19</f>
        <v>13000</v>
      </c>
      <c r="K23" s="101">
        <f>+$E$23*J23</f>
        <v>3510.0000000000005</v>
      </c>
      <c r="L23" s="101">
        <f>+IF(L22=G15,0,IF(G15&gt;$D$23,$D$23-$C$23,G15-$C$23))*L19</f>
        <v>13000</v>
      </c>
      <c r="M23" s="101">
        <f>+$E$23*L23</f>
        <v>3510.0000000000005</v>
      </c>
      <c r="N23" s="101">
        <f>+IF(N22=H15,0,IF(H15&gt;$D$23,$D$23-$C$23,H15-$C$23))*N19</f>
        <v>13000</v>
      </c>
      <c r="O23" s="101">
        <f>+$E$23*N23</f>
        <v>3510.0000000000005</v>
      </c>
    </row>
    <row r="24" spans="1:15" ht="15">
      <c r="A24" s="96"/>
      <c r="B24" s="90"/>
      <c r="C24" s="95">
        <v>28000</v>
      </c>
      <c r="D24" s="95">
        <v>55000</v>
      </c>
      <c r="E24" s="90">
        <v>0.38</v>
      </c>
      <c r="F24" s="101">
        <f>+IF(F22+F23=D15,0,IF(D15&gt;$D$24,$D$24-$C$24,D15-$C$24))*F19</f>
        <v>14062.861380706796</v>
      </c>
      <c r="G24" s="101">
        <f>+$E$24*F24</f>
        <v>5343.887324668583</v>
      </c>
      <c r="H24" s="101">
        <f>+IF(H22+H23=E15,0,IF(E15&gt;$D$24,$D$24-$C$24,E15-$C$24))*H19</f>
        <v>27000</v>
      </c>
      <c r="I24" s="101">
        <f>+$E$24*H24</f>
        <v>10260</v>
      </c>
      <c r="J24" s="101">
        <f>+IF(J22+J23=F15,0,IF(F15&gt;$D$24,$D$24-$C$24,F15-$C$24))*J19</f>
        <v>27000</v>
      </c>
      <c r="K24" s="101">
        <f>+$E$24*J24</f>
        <v>10260</v>
      </c>
      <c r="L24" s="101">
        <f>+IF(L22+L23=G15,0,IF(G15&gt;$D$24,$D$24-$C$24,G15-$C$24))*L19</f>
        <v>27000</v>
      </c>
      <c r="M24" s="101">
        <f>+$E$24*L24</f>
        <v>10260</v>
      </c>
      <c r="N24" s="101">
        <f>+IF(N22+N23=H15,0,IF(H15&gt;$D$24,$D$24-$C$24,H15-$C$24))*N19</f>
        <v>27000</v>
      </c>
      <c r="O24" s="101">
        <f>+$E$24*N24</f>
        <v>10260</v>
      </c>
    </row>
    <row r="25" spans="1:15" ht="15">
      <c r="A25" s="96"/>
      <c r="B25" s="90"/>
      <c r="C25" s="95">
        <v>55000</v>
      </c>
      <c r="D25" s="95">
        <v>75000</v>
      </c>
      <c r="E25" s="90">
        <v>0.41</v>
      </c>
      <c r="F25" s="101">
        <f>+IF(F23+F24+F22=D15,0,IF(D15&gt;$D$25,$D$25-$C$25,D15-$C$25))*F19</f>
        <v>0</v>
      </c>
      <c r="G25" s="101">
        <f>+$E$25*F25</f>
        <v>0</v>
      </c>
      <c r="H25" s="101">
        <f>+IF(H23+H24+H22=E15,0,IF(E15&gt;$D$25,$D$25-$C$25,E15-$C$25))*H19</f>
        <v>20000</v>
      </c>
      <c r="I25" s="101">
        <f>+$E$25*H25</f>
        <v>8200</v>
      </c>
      <c r="J25" s="101">
        <f>+IF(J23+J24+J22=F15,0,IF(F15&gt;$D$25,$D$25-$C$25,F15-$C$25))*J19</f>
        <v>20000</v>
      </c>
      <c r="K25" s="101">
        <f>+$E$25*J25</f>
        <v>8200</v>
      </c>
      <c r="L25" s="101">
        <f>+IF(L23+L24+L22=G15,0,IF(G15&gt;$D$25,$D$25-$C$25,G15-$C$25))*L19</f>
        <v>20000</v>
      </c>
      <c r="M25" s="101">
        <f>+$E$25*L25</f>
        <v>8200</v>
      </c>
      <c r="N25" s="101">
        <f>+IF(N23+N24+N22=H15,0,IF(H15&gt;$D$25,$D$25-$C$25,H15-$C$25))*N19</f>
        <v>20000</v>
      </c>
      <c r="O25" s="101">
        <f>+$E$25*N25</f>
        <v>8200</v>
      </c>
    </row>
    <row r="26" spans="1:15" ht="15">
      <c r="A26" s="96"/>
      <c r="B26" s="90"/>
      <c r="C26" s="95">
        <v>75000</v>
      </c>
      <c r="D26" s="95"/>
      <c r="E26" s="90">
        <v>0.43</v>
      </c>
      <c r="F26" s="101">
        <f>+IF(F24+F25+F23+F22=D15,0,D15-$C$26)*F19</f>
        <v>0</v>
      </c>
      <c r="G26" s="101">
        <f>+$E$26*F26</f>
        <v>0</v>
      </c>
      <c r="H26" s="101">
        <f>+IF(H24+H25+H23+H22=E15,0,E15-$C$26)*H19</f>
        <v>26557.75363020267</v>
      </c>
      <c r="I26" s="101">
        <f>+$E$26*H26</f>
        <v>11419.834060987148</v>
      </c>
      <c r="J26" s="101">
        <f>+IF(J24+J25+J23+J22=F15,0,F15-$C$26)*J19</f>
        <v>59377.63890340846</v>
      </c>
      <c r="K26" s="101">
        <f>+$E$26*J26</f>
        <v>25532.384728465637</v>
      </c>
      <c r="L26" s="101">
        <f>+IF(L24+L25+L23+L22=G15,0,G15-$C$26)*L19</f>
        <v>96846.58281240519</v>
      </c>
      <c r="M26" s="101">
        <f>+$E$26*L26</f>
        <v>41644.03060933423</v>
      </c>
      <c r="N26" s="101">
        <f>+IF(N24+N25+N23+N22=H15,0,H15-$C$26)*N19</f>
        <v>180133.9083505873</v>
      </c>
      <c r="O26" s="101">
        <f>+$E$26*N26</f>
        <v>77457.58059075254</v>
      </c>
    </row>
    <row r="27" spans="1:15" ht="15">
      <c r="A27" s="96"/>
      <c r="B27" s="90"/>
      <c r="C27" s="95"/>
      <c r="D27" s="95"/>
      <c r="E27" s="90"/>
      <c r="F27" s="90" t="s">
        <v>16</v>
      </c>
      <c r="G27" s="102">
        <f>SUM(G22:G26)</f>
        <v>12303.887324668583</v>
      </c>
      <c r="H27" s="90" t="s">
        <v>16</v>
      </c>
      <c r="I27" s="102">
        <f>SUM(I22:I26)</f>
        <v>36839.83406098715</v>
      </c>
      <c r="J27" s="90" t="s">
        <v>16</v>
      </c>
      <c r="K27" s="102">
        <f>SUM(K22:K26)</f>
        <v>50952.38472846564</v>
      </c>
      <c r="L27" s="90" t="s">
        <v>16</v>
      </c>
      <c r="M27" s="102">
        <f>SUM(M22:M26)</f>
        <v>67064.03060933424</v>
      </c>
      <c r="N27" s="90" t="s">
        <v>16</v>
      </c>
      <c r="O27" s="102">
        <f>SUM(O22:O26)</f>
        <v>102877.58059075254</v>
      </c>
    </row>
    <row r="28" spans="1:9" ht="15">
      <c r="A28" s="96"/>
      <c r="B28" s="90"/>
      <c r="C28" s="99"/>
      <c r="D28" s="90"/>
      <c r="E28" s="90"/>
      <c r="F28" s="90"/>
      <c r="G28" s="95"/>
      <c r="H28" s="95"/>
      <c r="I28" s="95"/>
    </row>
    <row r="29" spans="1:7" ht="15">
      <c r="A29" s="96"/>
      <c r="B29" s="96"/>
      <c r="C29" s="94"/>
      <c r="D29" s="94"/>
      <c r="E29" s="94"/>
      <c r="F29" s="94"/>
      <c r="G29" s="94"/>
    </row>
    <row r="30" spans="1:7" ht="15">
      <c r="A30" s="96"/>
      <c r="B30" s="96"/>
      <c r="C30" s="94"/>
      <c r="D30" s="94"/>
      <c r="E30" s="94"/>
      <c r="F30" s="94"/>
      <c r="G30" s="94"/>
    </row>
    <row r="31" spans="1:7" ht="15">
      <c r="A31" s="96"/>
      <c r="B31" s="96"/>
      <c r="C31" s="94"/>
      <c r="D31" s="94"/>
      <c r="E31" s="94"/>
      <c r="F31" s="94"/>
      <c r="G31" s="94"/>
    </row>
    <row r="32" spans="1:7" ht="15">
      <c r="A32" s="96"/>
      <c r="B32" s="96"/>
      <c r="C32" s="94"/>
      <c r="D32" s="94"/>
      <c r="E32" s="94"/>
      <c r="F32" s="94"/>
      <c r="G32" s="94"/>
    </row>
    <row r="33" spans="1:7" ht="15">
      <c r="A33" s="96"/>
      <c r="B33" s="96"/>
      <c r="C33" s="94"/>
      <c r="D33" s="94"/>
      <c r="E33" s="94"/>
      <c r="F33" s="94"/>
      <c r="G33" s="94"/>
    </row>
    <row r="34" spans="1:7" ht="15">
      <c r="A34" s="96"/>
      <c r="B34" s="96"/>
      <c r="C34" s="94"/>
      <c r="D34" s="94"/>
      <c r="E34" s="94"/>
      <c r="F34" s="94"/>
      <c r="G34" s="94"/>
    </row>
    <row r="35" spans="1:7" ht="15">
      <c r="A35" s="96"/>
      <c r="B35" s="96"/>
      <c r="C35" s="94"/>
      <c r="D35" s="94"/>
      <c r="E35" s="94"/>
      <c r="F35" s="94"/>
      <c r="G35" s="94"/>
    </row>
    <row r="36" spans="1:7" ht="15">
      <c r="A36" s="96"/>
      <c r="B36" s="96"/>
      <c r="C36" s="94"/>
      <c r="D36" s="94"/>
      <c r="E36" s="94"/>
      <c r="F36" s="94"/>
      <c r="G36" s="94"/>
    </row>
    <row r="37" spans="1:7" ht="15">
      <c r="A37" s="96"/>
      <c r="B37" s="96"/>
      <c r="C37" s="94"/>
      <c r="D37" s="94"/>
      <c r="E37" s="94"/>
      <c r="F37" s="94"/>
      <c r="G37" s="94"/>
    </row>
    <row r="38" spans="1:7" ht="15">
      <c r="A38" s="96"/>
      <c r="B38" s="96"/>
      <c r="C38" s="94"/>
      <c r="D38" s="94"/>
      <c r="E38" s="94"/>
      <c r="F38" s="94"/>
      <c r="G38" s="94"/>
    </row>
    <row r="39" spans="1:7" ht="15">
      <c r="A39" s="96"/>
      <c r="B39" s="96"/>
      <c r="C39" s="94"/>
      <c r="D39" s="94"/>
      <c r="E39" s="94"/>
      <c r="F39" s="94"/>
      <c r="G39" s="94"/>
    </row>
    <row r="40" spans="1:7" ht="15">
      <c r="A40" s="96"/>
      <c r="B40" s="96"/>
      <c r="C40" s="94"/>
      <c r="D40" s="94"/>
      <c r="E40" s="94"/>
      <c r="F40" s="94"/>
      <c r="G40" s="94"/>
    </row>
    <row r="41" spans="1:7" ht="15">
      <c r="A41" s="96"/>
      <c r="B41" s="96"/>
      <c r="C41" s="94"/>
      <c r="D41" s="94"/>
      <c r="E41" s="94"/>
      <c r="F41" s="94"/>
      <c r="G41" s="94"/>
    </row>
    <row r="42" spans="1:7" ht="15">
      <c r="A42" s="96"/>
      <c r="B42" s="96"/>
      <c r="C42" s="94"/>
      <c r="D42" s="94"/>
      <c r="E42" s="94"/>
      <c r="F42" s="94"/>
      <c r="G42" s="94"/>
    </row>
    <row r="43" spans="1:7" ht="15">
      <c r="A43" s="96"/>
      <c r="B43" s="96"/>
      <c r="C43" s="94"/>
      <c r="D43" s="94"/>
      <c r="E43" s="94"/>
      <c r="F43" s="94"/>
      <c r="G43" s="94"/>
    </row>
    <row r="44" spans="1:7" ht="15">
      <c r="A44" s="96"/>
      <c r="B44" s="96"/>
      <c r="C44" s="94"/>
      <c r="D44" s="94"/>
      <c r="E44" s="94"/>
      <c r="F44" s="94"/>
      <c r="G44" s="94"/>
    </row>
    <row r="45" spans="1:7" ht="15">
      <c r="A45" s="96"/>
      <c r="B45" s="96"/>
      <c r="C45" s="94"/>
      <c r="D45" s="94"/>
      <c r="E45" s="94"/>
      <c r="F45" s="94"/>
      <c r="G45" s="94"/>
    </row>
    <row r="46" spans="1:7" ht="15">
      <c r="A46" s="96"/>
      <c r="B46" s="96"/>
      <c r="C46" s="94"/>
      <c r="D46" s="94"/>
      <c r="E46" s="94"/>
      <c r="F46" s="94"/>
      <c r="G46" s="94"/>
    </row>
    <row r="47" spans="1:7" ht="15">
      <c r="A47" s="96"/>
      <c r="B47" s="96"/>
      <c r="C47" s="94"/>
      <c r="D47" s="94"/>
      <c r="E47" s="94"/>
      <c r="F47" s="94"/>
      <c r="G47" s="94"/>
    </row>
    <row r="48" spans="1:7" ht="15">
      <c r="A48" s="96"/>
      <c r="B48" s="96"/>
      <c r="C48" s="94"/>
      <c r="D48" s="94"/>
      <c r="E48" s="94"/>
      <c r="F48" s="94"/>
      <c r="G48" s="94"/>
    </row>
    <row r="49" spans="1:7" ht="15">
      <c r="A49" s="96"/>
      <c r="B49" s="96"/>
      <c r="C49" s="94"/>
      <c r="D49" s="94"/>
      <c r="E49" s="94"/>
      <c r="F49" s="94"/>
      <c r="G49" s="94"/>
    </row>
    <row r="50" spans="1:7" ht="15">
      <c r="A50" s="96"/>
      <c r="B50" s="96"/>
      <c r="C50" s="94"/>
      <c r="D50" s="94"/>
      <c r="E50" s="94"/>
      <c r="F50" s="94"/>
      <c r="G50" s="94"/>
    </row>
    <row r="51" spans="1:7" ht="15">
      <c r="A51" s="96"/>
      <c r="B51" s="96"/>
      <c r="C51" s="94"/>
      <c r="D51" s="94"/>
      <c r="E51" s="94"/>
      <c r="F51" s="94"/>
      <c r="G51" s="94"/>
    </row>
    <row r="52" spans="1:7" ht="15">
      <c r="A52" s="96"/>
      <c r="B52" s="96"/>
      <c r="C52" s="94"/>
      <c r="D52" s="94"/>
      <c r="E52" s="94"/>
      <c r="F52" s="94"/>
      <c r="G52" s="94"/>
    </row>
    <row r="53" spans="1:7" ht="15">
      <c r="A53" s="96"/>
      <c r="B53" s="96"/>
      <c r="C53" s="94"/>
      <c r="D53" s="94"/>
      <c r="E53" s="94"/>
      <c r="F53" s="94"/>
      <c r="G53" s="94"/>
    </row>
    <row r="54" spans="1:7" ht="15">
      <c r="A54" s="96"/>
      <c r="B54" s="96"/>
      <c r="C54" s="94"/>
      <c r="D54" s="94"/>
      <c r="E54" s="94"/>
      <c r="F54" s="94"/>
      <c r="G54" s="94"/>
    </row>
    <row r="55" spans="1:7" ht="15">
      <c r="A55" s="96"/>
      <c r="B55" s="96"/>
      <c r="C55" s="94"/>
      <c r="D55" s="94"/>
      <c r="E55" s="94"/>
      <c r="F55" s="94"/>
      <c r="G55" s="94"/>
    </row>
    <row r="56" spans="1:7" ht="15">
      <c r="A56" s="96"/>
      <c r="B56" s="96"/>
      <c r="C56" s="94"/>
      <c r="D56" s="94"/>
      <c r="E56" s="94"/>
      <c r="F56" s="94"/>
      <c r="G56" s="94"/>
    </row>
    <row r="57" spans="1:7" ht="15">
      <c r="A57" s="96"/>
      <c r="B57" s="96"/>
      <c r="C57" s="94"/>
      <c r="D57" s="94"/>
      <c r="E57" s="94"/>
      <c r="F57" s="94"/>
      <c r="G57" s="94"/>
    </row>
    <row r="58" spans="1:7" ht="15">
      <c r="A58" s="96"/>
      <c r="B58" s="96"/>
      <c r="C58" s="94"/>
      <c r="D58" s="94"/>
      <c r="E58" s="94"/>
      <c r="F58" s="94"/>
      <c r="G58" s="94"/>
    </row>
    <row r="59" spans="1:7" ht="15">
      <c r="A59" s="96"/>
      <c r="B59" s="96"/>
      <c r="C59" s="94"/>
      <c r="D59" s="94"/>
      <c r="E59" s="94"/>
      <c r="F59" s="94"/>
      <c r="G59" s="94"/>
    </row>
    <row r="60" spans="1:7" ht="15">
      <c r="A60" s="96"/>
      <c r="B60" s="96"/>
      <c r="C60" s="94"/>
      <c r="D60" s="94"/>
      <c r="E60" s="94"/>
      <c r="F60" s="94"/>
      <c r="G60" s="94"/>
    </row>
    <row r="61" spans="1:7" ht="15">
      <c r="A61" s="96"/>
      <c r="B61" s="96"/>
      <c r="C61" s="94"/>
      <c r="D61" s="94"/>
      <c r="E61" s="94"/>
      <c r="F61" s="94"/>
      <c r="G61" s="94"/>
    </row>
    <row r="62" spans="1:7" ht="15">
      <c r="A62" s="96"/>
      <c r="B62" s="96"/>
      <c r="C62" s="94"/>
      <c r="D62" s="94"/>
      <c r="E62" s="94"/>
      <c r="F62" s="94"/>
      <c r="G62" s="94"/>
    </row>
    <row r="63" spans="1:7" ht="15">
      <c r="A63" s="96"/>
      <c r="B63" s="96"/>
      <c r="C63" s="94"/>
      <c r="D63" s="94"/>
      <c r="E63" s="94"/>
      <c r="F63" s="94"/>
      <c r="G63" s="94"/>
    </row>
    <row r="64" spans="1:7" ht="15">
      <c r="A64" s="96"/>
      <c r="B64" s="96"/>
      <c r="C64" s="94"/>
      <c r="D64" s="94"/>
      <c r="E64" s="94"/>
      <c r="F64" s="94"/>
      <c r="G64" s="94"/>
    </row>
    <row r="65" spans="1:7" ht="15">
      <c r="A65" s="96"/>
      <c r="B65" s="96"/>
      <c r="C65" s="94"/>
      <c r="D65" s="94"/>
      <c r="E65" s="94"/>
      <c r="F65" s="94"/>
      <c r="G65" s="94"/>
    </row>
    <row r="66" spans="1:7" ht="15">
      <c r="A66" s="96"/>
      <c r="B66" s="96"/>
      <c r="C66" s="94"/>
      <c r="D66" s="94"/>
      <c r="E66" s="94"/>
      <c r="F66" s="94"/>
      <c r="G66" s="94"/>
    </row>
    <row r="67" spans="1:7" ht="15">
      <c r="A67" s="96"/>
      <c r="B67" s="96"/>
      <c r="C67" s="94"/>
      <c r="D67" s="94"/>
      <c r="E67" s="94"/>
      <c r="F67" s="94"/>
      <c r="G67" s="94"/>
    </row>
    <row r="68" spans="1:7" ht="15">
      <c r="A68" s="96"/>
      <c r="B68" s="96"/>
      <c r="C68" s="94"/>
      <c r="D68" s="94"/>
      <c r="E68" s="94"/>
      <c r="F68" s="94"/>
      <c r="G68" s="94"/>
    </row>
    <row r="69" spans="1:7" ht="15">
      <c r="A69" s="96"/>
      <c r="B69" s="96"/>
      <c r="C69" s="94"/>
      <c r="D69" s="94"/>
      <c r="E69" s="94"/>
      <c r="F69" s="94"/>
      <c r="G69" s="94"/>
    </row>
    <row r="70" spans="1:7" ht="15">
      <c r="A70" s="96"/>
      <c r="B70" s="96"/>
      <c r="C70" s="94"/>
      <c r="D70" s="94"/>
      <c r="E70" s="94"/>
      <c r="F70" s="94"/>
      <c r="G70" s="94"/>
    </row>
    <row r="71" spans="1:7" ht="15">
      <c r="A71" s="96"/>
      <c r="B71" s="96"/>
      <c r="C71" s="94"/>
      <c r="D71" s="94"/>
      <c r="E71" s="94"/>
      <c r="F71" s="94"/>
      <c r="G71" s="94"/>
    </row>
    <row r="72" spans="1:7" ht="15">
      <c r="A72" s="96"/>
      <c r="B72" s="96"/>
      <c r="C72" s="94"/>
      <c r="D72" s="94"/>
      <c r="E72" s="94"/>
      <c r="F72" s="94"/>
      <c r="G72" s="94"/>
    </row>
    <row r="73" spans="1:7" ht="15">
      <c r="A73" s="96"/>
      <c r="B73" s="96"/>
      <c r="C73" s="94"/>
      <c r="D73" s="94"/>
      <c r="E73" s="94"/>
      <c r="F73" s="94"/>
      <c r="G73" s="94"/>
    </row>
    <row r="74" spans="1:7" ht="15">
      <c r="A74" s="96"/>
      <c r="B74" s="96"/>
      <c r="C74" s="94"/>
      <c r="D74" s="94"/>
      <c r="E74" s="94"/>
      <c r="F74" s="94"/>
      <c r="G74" s="94"/>
    </row>
    <row r="75" spans="1:7" ht="15">
      <c r="A75" s="96"/>
      <c r="B75" s="96"/>
      <c r="C75" s="94"/>
      <c r="D75" s="94"/>
      <c r="E75" s="94"/>
      <c r="F75" s="94"/>
      <c r="G75" s="94"/>
    </row>
    <row r="76" spans="1:7" ht="15">
      <c r="A76" s="96"/>
      <c r="B76" s="96"/>
      <c r="C76" s="94"/>
      <c r="D76" s="94"/>
      <c r="E76" s="94"/>
      <c r="F76" s="94"/>
      <c r="G76" s="94"/>
    </row>
    <row r="77" spans="1:7" ht="15">
      <c r="A77" s="96"/>
      <c r="B77" s="96"/>
      <c r="C77" s="94"/>
      <c r="D77" s="94"/>
      <c r="E77" s="94"/>
      <c r="F77" s="94"/>
      <c r="G77" s="94"/>
    </row>
    <row r="78" spans="1:7" ht="15">
      <c r="A78" s="96"/>
      <c r="B78" s="96"/>
      <c r="C78" s="94"/>
      <c r="D78" s="94"/>
      <c r="E78" s="94"/>
      <c r="F78" s="94"/>
      <c r="G78" s="94"/>
    </row>
    <row r="79" spans="1:7" ht="15">
      <c r="A79" s="96"/>
      <c r="B79" s="96"/>
      <c r="C79" s="94"/>
      <c r="D79" s="94"/>
      <c r="E79" s="94"/>
      <c r="F79" s="94"/>
      <c r="G79" s="94"/>
    </row>
    <row r="80" spans="1:7" ht="15">
      <c r="A80" s="96"/>
      <c r="B80" s="96"/>
      <c r="C80" s="94"/>
      <c r="D80" s="94"/>
      <c r="E80" s="94"/>
      <c r="F80" s="94"/>
      <c r="G80" s="94"/>
    </row>
    <row r="81" spans="1:7" ht="15">
      <c r="A81" s="96"/>
      <c r="B81" s="96"/>
      <c r="C81" s="94"/>
      <c r="D81" s="94"/>
      <c r="E81" s="94"/>
      <c r="F81" s="94"/>
      <c r="G81" s="94"/>
    </row>
    <row r="82" spans="1:7" ht="15">
      <c r="A82" s="96"/>
      <c r="B82" s="96"/>
      <c r="C82" s="94"/>
      <c r="D82" s="94"/>
      <c r="E82" s="94"/>
      <c r="F82" s="94"/>
      <c r="G82" s="94"/>
    </row>
    <row r="83" spans="1:7" ht="15">
      <c r="A83" s="96"/>
      <c r="B83" s="96"/>
      <c r="C83" s="94"/>
      <c r="D83" s="94"/>
      <c r="E83" s="94"/>
      <c r="F83" s="94"/>
      <c r="G83" s="94"/>
    </row>
    <row r="84" spans="1:7" ht="15">
      <c r="A84" s="96"/>
      <c r="B84" s="96"/>
      <c r="C84" s="94"/>
      <c r="D84" s="94"/>
      <c r="E84" s="94"/>
      <c r="F84" s="94"/>
      <c r="G84" s="94"/>
    </row>
    <row r="85" spans="1:7" ht="15">
      <c r="A85" s="96"/>
      <c r="B85" s="96"/>
      <c r="C85" s="94"/>
      <c r="D85" s="94"/>
      <c r="E85" s="94"/>
      <c r="F85" s="94"/>
      <c r="G85" s="94"/>
    </row>
    <row r="86" spans="1:7" ht="15">
      <c r="A86" s="96"/>
      <c r="B86" s="96"/>
      <c r="C86" s="94"/>
      <c r="D86" s="94"/>
      <c r="E86" s="94"/>
      <c r="F86" s="94"/>
      <c r="G86" s="94"/>
    </row>
    <row r="87" spans="1:7" ht="15">
      <c r="A87" s="96"/>
      <c r="B87" s="96"/>
      <c r="C87" s="94"/>
      <c r="D87" s="94"/>
      <c r="E87" s="94"/>
      <c r="F87" s="94"/>
      <c r="G87" s="94"/>
    </row>
    <row r="88" spans="1:7" ht="15">
      <c r="A88" s="96"/>
      <c r="B88" s="96"/>
      <c r="C88" s="94"/>
      <c r="D88" s="94"/>
      <c r="E88" s="94"/>
      <c r="F88" s="94"/>
      <c r="G88" s="94"/>
    </row>
    <row r="89" spans="1:7" ht="15">
      <c r="A89" s="96"/>
      <c r="B89" s="96"/>
      <c r="C89" s="94"/>
      <c r="D89" s="94"/>
      <c r="E89" s="94"/>
      <c r="F89" s="94"/>
      <c r="G89" s="94"/>
    </row>
    <row r="90" spans="1:7" ht="15">
      <c r="A90" s="96"/>
      <c r="B90" s="96"/>
      <c r="C90" s="94"/>
      <c r="D90" s="94"/>
      <c r="E90" s="94"/>
      <c r="F90" s="94"/>
      <c r="G90" s="94"/>
    </row>
    <row r="91" spans="1:7" ht="15">
      <c r="A91" s="96"/>
      <c r="B91" s="96"/>
      <c r="C91" s="94"/>
      <c r="D91" s="94"/>
      <c r="E91" s="94"/>
      <c r="F91" s="94"/>
      <c r="G91" s="94"/>
    </row>
    <row r="92" spans="1:7" ht="15">
      <c r="A92" s="96"/>
      <c r="B92" s="96"/>
      <c r="C92" s="94"/>
      <c r="D92" s="94"/>
      <c r="E92" s="94"/>
      <c r="F92" s="94"/>
      <c r="G92" s="94"/>
    </row>
    <row r="93" spans="1:7" ht="15">
      <c r="A93" s="96"/>
      <c r="B93" s="96"/>
      <c r="C93" s="94"/>
      <c r="D93" s="94"/>
      <c r="E93" s="94"/>
      <c r="F93" s="94"/>
      <c r="G93" s="94"/>
    </row>
    <row r="94" spans="1:7" ht="15">
      <c r="A94" s="96"/>
      <c r="B94" s="96"/>
      <c r="C94" s="94"/>
      <c r="D94" s="94"/>
      <c r="E94" s="94"/>
      <c r="F94" s="94"/>
      <c r="G94" s="94"/>
    </row>
    <row r="95" spans="1:7" ht="15">
      <c r="A95" s="96"/>
      <c r="B95" s="96"/>
      <c r="C95" s="94"/>
      <c r="D95" s="94"/>
      <c r="E95" s="94"/>
      <c r="F95" s="94"/>
      <c r="G95" s="94"/>
    </row>
    <row r="96" spans="1:7" ht="15">
      <c r="A96" s="96"/>
      <c r="B96" s="96"/>
      <c r="C96" s="94"/>
      <c r="D96" s="94"/>
      <c r="E96" s="94"/>
      <c r="F96" s="94"/>
      <c r="G96" s="94"/>
    </row>
    <row r="97" spans="1:7" ht="15">
      <c r="A97" s="96"/>
      <c r="B97" s="96"/>
      <c r="C97" s="94"/>
      <c r="D97" s="94"/>
      <c r="E97" s="94"/>
      <c r="F97" s="94"/>
      <c r="G97" s="94"/>
    </row>
    <row r="98" spans="1:7" ht="15">
      <c r="A98" s="96"/>
      <c r="B98" s="96"/>
      <c r="C98" s="94"/>
      <c r="D98" s="94"/>
      <c r="E98" s="94"/>
      <c r="F98" s="94"/>
      <c r="G98" s="94"/>
    </row>
    <row r="99" spans="1:7" ht="15">
      <c r="A99" s="96"/>
      <c r="B99" s="96"/>
      <c r="C99" s="94"/>
      <c r="D99" s="94"/>
      <c r="E99" s="94"/>
      <c r="F99" s="94"/>
      <c r="G99" s="94"/>
    </row>
    <row r="100" spans="1:7" ht="15">
      <c r="A100" s="96"/>
      <c r="B100" s="96"/>
      <c r="C100" s="94"/>
      <c r="D100" s="94"/>
      <c r="E100" s="94"/>
      <c r="F100" s="94"/>
      <c r="G100" s="94"/>
    </row>
    <row r="101" spans="1:7" ht="15">
      <c r="A101" s="96"/>
      <c r="B101" s="96"/>
      <c r="C101" s="94"/>
      <c r="D101" s="94"/>
      <c r="E101" s="94"/>
      <c r="F101" s="94"/>
      <c r="G101" s="94"/>
    </row>
    <row r="102" spans="1:7" ht="15">
      <c r="A102" s="96"/>
      <c r="B102" s="96"/>
      <c r="C102" s="94"/>
      <c r="D102" s="94"/>
      <c r="E102" s="94"/>
      <c r="F102" s="94"/>
      <c r="G102" s="94"/>
    </row>
    <row r="103" spans="1:7" ht="15">
      <c r="A103" s="96"/>
      <c r="B103" s="96"/>
      <c r="C103" s="94"/>
      <c r="D103" s="94"/>
      <c r="E103" s="94"/>
      <c r="F103" s="94"/>
      <c r="G103" s="94"/>
    </row>
    <row r="104" spans="1:7" ht="15">
      <c r="A104" s="96"/>
      <c r="B104" s="96"/>
      <c r="C104" s="94"/>
      <c r="D104" s="94"/>
      <c r="E104" s="94"/>
      <c r="F104" s="94"/>
      <c r="G104" s="94"/>
    </row>
    <row r="105" spans="1:7" ht="15">
      <c r="A105" s="96"/>
      <c r="B105" s="96"/>
      <c r="C105" s="94"/>
      <c r="D105" s="94"/>
      <c r="E105" s="94"/>
      <c r="F105" s="94"/>
      <c r="G105" s="94"/>
    </row>
    <row r="106" spans="1:7" ht="15">
      <c r="A106" s="96"/>
      <c r="B106" s="96"/>
      <c r="C106" s="94"/>
      <c r="D106" s="94"/>
      <c r="E106" s="94"/>
      <c r="F106" s="94"/>
      <c r="G106" s="94"/>
    </row>
    <row r="107" spans="1:7" ht="15">
      <c r="A107" s="96"/>
      <c r="B107" s="96"/>
      <c r="C107" s="94"/>
      <c r="D107" s="94"/>
      <c r="E107" s="94"/>
      <c r="F107" s="94"/>
      <c r="G107" s="94"/>
    </row>
    <row r="108" spans="1:7" ht="15">
      <c r="A108" s="96"/>
      <c r="B108" s="96"/>
      <c r="C108" s="94"/>
      <c r="D108" s="94"/>
      <c r="E108" s="94"/>
      <c r="F108" s="94"/>
      <c r="G108" s="94"/>
    </row>
    <row r="109" spans="1:7" ht="15">
      <c r="A109" s="96"/>
      <c r="B109" s="96"/>
      <c r="C109" s="94"/>
      <c r="D109" s="94"/>
      <c r="E109" s="94"/>
      <c r="F109" s="94"/>
      <c r="G109" s="94"/>
    </row>
    <row r="110" spans="1:7" ht="15">
      <c r="A110" s="96"/>
      <c r="B110" s="96"/>
      <c r="C110" s="94"/>
      <c r="D110" s="94"/>
      <c r="E110" s="94"/>
      <c r="F110" s="94"/>
      <c r="G110" s="94"/>
    </row>
    <row r="111" spans="1:7" ht="15">
      <c r="A111" s="96"/>
      <c r="B111" s="96"/>
      <c r="C111" s="94"/>
      <c r="D111" s="94"/>
      <c r="E111" s="94"/>
      <c r="F111" s="94"/>
      <c r="G111" s="94"/>
    </row>
    <row r="112" spans="1:7" ht="15">
      <c r="A112" s="96"/>
      <c r="B112" s="96"/>
      <c r="C112" s="94"/>
      <c r="D112" s="94"/>
      <c r="E112" s="94"/>
      <c r="F112" s="94"/>
      <c r="G112" s="94"/>
    </row>
    <row r="113" spans="1:7" ht="15">
      <c r="A113" s="96"/>
      <c r="B113" s="96"/>
      <c r="C113" s="94"/>
      <c r="D113" s="94"/>
      <c r="E113" s="94"/>
      <c r="F113" s="94"/>
      <c r="G113" s="94"/>
    </row>
    <row r="114" spans="1:7" ht="15">
      <c r="A114" s="96"/>
      <c r="B114" s="96"/>
      <c r="C114" s="94"/>
      <c r="D114" s="94"/>
      <c r="E114" s="94"/>
      <c r="F114" s="94"/>
      <c r="G114" s="94"/>
    </row>
    <row r="115" spans="1:7" ht="15">
      <c r="A115" s="96"/>
      <c r="B115" s="96"/>
      <c r="C115" s="94"/>
      <c r="D115" s="94"/>
      <c r="E115" s="94"/>
      <c r="F115" s="94"/>
      <c r="G115" s="94"/>
    </row>
    <row r="116" spans="1:7" ht="15">
      <c r="A116" s="96"/>
      <c r="B116" s="96"/>
      <c r="C116" s="94"/>
      <c r="D116" s="94"/>
      <c r="E116" s="94"/>
      <c r="F116" s="94"/>
      <c r="G116" s="94"/>
    </row>
    <row r="117" spans="1:7" ht="15">
      <c r="A117" s="96"/>
      <c r="B117" s="96"/>
      <c r="C117" s="94"/>
      <c r="D117" s="94"/>
      <c r="E117" s="94"/>
      <c r="F117" s="94"/>
      <c r="G117" s="94"/>
    </row>
    <row r="118" spans="1:7" ht="15">
      <c r="A118" s="96"/>
      <c r="B118" s="96"/>
      <c r="C118" s="94"/>
      <c r="D118" s="94"/>
      <c r="E118" s="94"/>
      <c r="F118" s="94"/>
      <c r="G118" s="94"/>
    </row>
    <row r="119" spans="1:7" ht="15">
      <c r="A119" s="96"/>
      <c r="B119" s="96"/>
      <c r="C119" s="94"/>
      <c r="D119" s="94"/>
      <c r="E119" s="94"/>
      <c r="F119" s="94"/>
      <c r="G119" s="94"/>
    </row>
    <row r="120" spans="1:7" ht="15">
      <c r="A120" s="96"/>
      <c r="B120" s="96"/>
      <c r="C120" s="94"/>
      <c r="D120" s="94"/>
      <c r="E120" s="94"/>
      <c r="F120" s="94"/>
      <c r="G120" s="94"/>
    </row>
    <row r="121" spans="1:7" ht="15">
      <c r="A121" s="96"/>
      <c r="B121" s="96"/>
      <c r="C121" s="94"/>
      <c r="D121" s="94"/>
      <c r="E121" s="94"/>
      <c r="F121" s="94"/>
      <c r="G121" s="94"/>
    </row>
    <row r="122" spans="1:7" ht="15">
      <c r="A122" s="96"/>
      <c r="B122" s="96"/>
      <c r="C122" s="94"/>
      <c r="D122" s="94"/>
      <c r="E122" s="94"/>
      <c r="F122" s="94"/>
      <c r="G122" s="94"/>
    </row>
    <row r="123" spans="1:7" ht="15">
      <c r="A123" s="96"/>
      <c r="B123" s="96"/>
      <c r="C123" s="94"/>
      <c r="D123" s="94"/>
      <c r="E123" s="94"/>
      <c r="F123" s="94"/>
      <c r="G123" s="94"/>
    </row>
    <row r="124" spans="1:7" ht="15">
      <c r="A124" s="96"/>
      <c r="B124" s="96"/>
      <c r="C124" s="94"/>
      <c r="D124" s="94"/>
      <c r="E124" s="94"/>
      <c r="F124" s="94"/>
      <c r="G124" s="94"/>
    </row>
    <row r="125" spans="1:7" ht="15">
      <c r="A125" s="96"/>
      <c r="B125" s="96"/>
      <c r="C125" s="94"/>
      <c r="D125" s="94"/>
      <c r="E125" s="94"/>
      <c r="F125" s="94"/>
      <c r="G125" s="94"/>
    </row>
    <row r="126" spans="1:7" ht="15">
      <c r="A126" s="96"/>
      <c r="B126" s="96"/>
      <c r="C126" s="94"/>
      <c r="D126" s="94"/>
      <c r="E126" s="94"/>
      <c r="F126" s="94"/>
      <c r="G126" s="94"/>
    </row>
    <row r="127" spans="1:7" ht="15">
      <c r="A127" s="96"/>
      <c r="B127" s="96"/>
      <c r="C127" s="94"/>
      <c r="D127" s="94"/>
      <c r="E127" s="94"/>
      <c r="F127" s="94"/>
      <c r="G127" s="94"/>
    </row>
    <row r="128" spans="1:7" ht="15">
      <c r="A128" s="96"/>
      <c r="B128" s="96"/>
      <c r="C128" s="94"/>
      <c r="D128" s="94"/>
      <c r="E128" s="94"/>
      <c r="F128" s="94"/>
      <c r="G128" s="94"/>
    </row>
    <row r="129" spans="1:7" ht="15">
      <c r="A129" s="96"/>
      <c r="B129" s="96"/>
      <c r="C129" s="94"/>
      <c r="D129" s="94"/>
      <c r="E129" s="94"/>
      <c r="F129" s="94"/>
      <c r="G129" s="94"/>
    </row>
    <row r="130" spans="1:7" ht="15">
      <c r="A130" s="96"/>
      <c r="B130" s="96"/>
      <c r="C130" s="94"/>
      <c r="D130" s="94"/>
      <c r="E130" s="94"/>
      <c r="F130" s="94"/>
      <c r="G130" s="94"/>
    </row>
    <row r="131" spans="1:7" ht="15">
      <c r="A131" s="96"/>
      <c r="B131" s="96"/>
      <c r="C131" s="94"/>
      <c r="D131" s="94"/>
      <c r="E131" s="94"/>
      <c r="F131" s="94"/>
      <c r="G131" s="94"/>
    </row>
    <row r="132" spans="1:7" ht="15">
      <c r="A132" s="96"/>
      <c r="B132" s="96"/>
      <c r="C132" s="94"/>
      <c r="D132" s="94"/>
      <c r="E132" s="94"/>
      <c r="F132" s="94"/>
      <c r="G132" s="94"/>
    </row>
    <row r="133" spans="1:7" ht="15">
      <c r="A133" s="96"/>
      <c r="B133" s="96"/>
      <c r="C133" s="94"/>
      <c r="D133" s="94"/>
      <c r="E133" s="94"/>
      <c r="F133" s="94"/>
      <c r="G133" s="94"/>
    </row>
    <row r="134" spans="1:7" ht="15">
      <c r="A134" s="96"/>
      <c r="B134" s="96"/>
      <c r="C134" s="94"/>
      <c r="D134" s="94"/>
      <c r="E134" s="94"/>
      <c r="F134" s="94"/>
      <c r="G134" s="94"/>
    </row>
    <row r="135" spans="1:7" ht="15">
      <c r="A135" s="96"/>
      <c r="B135" s="96"/>
      <c r="C135" s="94"/>
      <c r="D135" s="94"/>
      <c r="E135" s="94"/>
      <c r="F135" s="94"/>
      <c r="G135" s="94"/>
    </row>
    <row r="136" spans="1:7" ht="15">
      <c r="A136" s="96"/>
      <c r="B136" s="96"/>
      <c r="C136" s="94"/>
      <c r="D136" s="94"/>
      <c r="E136" s="94"/>
      <c r="F136" s="94"/>
      <c r="G136" s="94"/>
    </row>
    <row r="137" spans="1:7" ht="15">
      <c r="A137" s="96"/>
      <c r="B137" s="96"/>
      <c r="C137" s="94"/>
      <c r="D137" s="94"/>
      <c r="E137" s="94"/>
      <c r="F137" s="94"/>
      <c r="G137" s="94"/>
    </row>
    <row r="138" spans="1:7" ht="15">
      <c r="A138" s="96"/>
      <c r="B138" s="96"/>
      <c r="C138" s="94"/>
      <c r="D138" s="94"/>
      <c r="E138" s="94"/>
      <c r="F138" s="94"/>
      <c r="G138" s="94"/>
    </row>
    <row r="139" spans="1:7" ht="15">
      <c r="A139" s="96"/>
      <c r="B139" s="96"/>
      <c r="C139" s="94"/>
      <c r="D139" s="94"/>
      <c r="E139" s="94"/>
      <c r="F139" s="94"/>
      <c r="G139" s="94"/>
    </row>
    <row r="140" spans="1:7" ht="15">
      <c r="A140" s="96"/>
      <c r="B140" s="96"/>
      <c r="C140" s="94"/>
      <c r="D140" s="94"/>
      <c r="E140" s="94"/>
      <c r="F140" s="94"/>
      <c r="G140" s="94"/>
    </row>
    <row r="141" spans="1:7" ht="15">
      <c r="A141" s="96"/>
      <c r="B141" s="96"/>
      <c r="C141" s="94"/>
      <c r="D141" s="94"/>
      <c r="E141" s="94"/>
      <c r="F141" s="94"/>
      <c r="G141" s="94"/>
    </row>
    <row r="142" spans="1:7" ht="15">
      <c r="A142" s="96"/>
      <c r="B142" s="96"/>
      <c r="C142" s="94"/>
      <c r="D142" s="94"/>
      <c r="E142" s="94"/>
      <c r="F142" s="94"/>
      <c r="G142" s="94"/>
    </row>
    <row r="143" spans="1:7" ht="15">
      <c r="A143" s="96"/>
      <c r="B143" s="96"/>
      <c r="C143" s="94"/>
      <c r="D143" s="94"/>
      <c r="E143" s="94"/>
      <c r="F143" s="94"/>
      <c r="G143" s="94"/>
    </row>
    <row r="144" spans="1:7" ht="15">
      <c r="A144" s="96"/>
      <c r="B144" s="96"/>
      <c r="C144" s="94"/>
      <c r="D144" s="94"/>
      <c r="E144" s="94"/>
      <c r="F144" s="94"/>
      <c r="G144" s="94"/>
    </row>
    <row r="145" spans="1:7" ht="15">
      <c r="A145" s="96"/>
      <c r="B145" s="96"/>
      <c r="C145" s="94"/>
      <c r="D145" s="94"/>
      <c r="E145" s="94"/>
      <c r="F145" s="94"/>
      <c r="G145" s="94"/>
    </row>
    <row r="146" spans="1:7" ht="15">
      <c r="A146" s="96"/>
      <c r="B146" s="96"/>
      <c r="C146" s="94"/>
      <c r="D146" s="94"/>
      <c r="E146" s="94"/>
      <c r="F146" s="94"/>
      <c r="G146" s="94"/>
    </row>
    <row r="147" spans="1:7" ht="15">
      <c r="A147" s="96"/>
      <c r="B147" s="96"/>
      <c r="C147" s="94"/>
      <c r="D147" s="94"/>
      <c r="E147" s="94"/>
      <c r="F147" s="94"/>
      <c r="G147" s="94"/>
    </row>
    <row r="148" spans="1:7" ht="15">
      <c r="A148" s="96"/>
      <c r="B148" s="96"/>
      <c r="C148" s="94"/>
      <c r="D148" s="94"/>
      <c r="E148" s="94"/>
      <c r="F148" s="94"/>
      <c r="G148" s="94"/>
    </row>
    <row r="149" spans="1:7" ht="15">
      <c r="A149" s="96"/>
      <c r="B149" s="96"/>
      <c r="C149" s="94"/>
      <c r="D149" s="94"/>
      <c r="E149" s="94"/>
      <c r="F149" s="94"/>
      <c r="G149" s="94"/>
    </row>
    <row r="150" spans="1:7" ht="15">
      <c r="A150" s="96"/>
      <c r="B150" s="96"/>
      <c r="C150" s="94"/>
      <c r="D150" s="94"/>
      <c r="E150" s="94"/>
      <c r="F150" s="94"/>
      <c r="G150" s="94"/>
    </row>
    <row r="151" spans="1:7" ht="15">
      <c r="A151" s="96"/>
      <c r="B151" s="96"/>
      <c r="C151" s="94"/>
      <c r="D151" s="94"/>
      <c r="E151" s="94"/>
      <c r="F151" s="94"/>
      <c r="G151" s="94"/>
    </row>
    <row r="152" spans="1:7" ht="15">
      <c r="A152" s="96"/>
      <c r="B152" s="96"/>
      <c r="C152" s="94"/>
      <c r="D152" s="94"/>
      <c r="E152" s="94"/>
      <c r="F152" s="94"/>
      <c r="G152" s="94"/>
    </row>
    <row r="153" spans="1:7" ht="15">
      <c r="A153" s="96"/>
      <c r="B153" s="96"/>
      <c r="C153" s="94"/>
      <c r="D153" s="94"/>
      <c r="E153" s="94"/>
      <c r="F153" s="94"/>
      <c r="G153" s="94"/>
    </row>
    <row r="154" spans="1:7" ht="15">
      <c r="A154" s="96"/>
      <c r="B154" s="96"/>
      <c r="C154" s="94"/>
      <c r="D154" s="94"/>
      <c r="E154" s="94"/>
      <c r="F154" s="94"/>
      <c r="G154" s="94"/>
    </row>
    <row r="155" spans="1:7" ht="15">
      <c r="A155" s="96"/>
      <c r="B155" s="96"/>
      <c r="C155" s="94"/>
      <c r="D155" s="94"/>
      <c r="E155" s="94"/>
      <c r="F155" s="94"/>
      <c r="G155" s="94"/>
    </row>
    <row r="156" spans="1:7" ht="15">
      <c r="A156" s="96"/>
      <c r="B156" s="96"/>
      <c r="C156" s="94"/>
      <c r="D156" s="94"/>
      <c r="E156" s="94"/>
      <c r="F156" s="94"/>
      <c r="G156" s="94"/>
    </row>
    <row r="157" spans="1:7" ht="15">
      <c r="A157" s="96"/>
      <c r="B157" s="96"/>
      <c r="C157" s="94"/>
      <c r="D157" s="94"/>
      <c r="E157" s="94"/>
      <c r="F157" s="94"/>
      <c r="G157" s="94"/>
    </row>
    <row r="158" spans="1:7" ht="15">
      <c r="A158" s="96"/>
      <c r="B158" s="96"/>
      <c r="C158" s="94"/>
      <c r="D158" s="94"/>
      <c r="E158" s="94"/>
      <c r="F158" s="94"/>
      <c r="G158" s="94"/>
    </row>
    <row r="159" spans="1:7" ht="15">
      <c r="A159" s="96"/>
      <c r="B159" s="96"/>
      <c r="C159" s="94"/>
      <c r="D159" s="94"/>
      <c r="E159" s="94"/>
      <c r="F159" s="94"/>
      <c r="G159" s="94"/>
    </row>
    <row r="160" spans="1:7" ht="15">
      <c r="A160" s="96"/>
      <c r="B160" s="96"/>
      <c r="C160" s="94"/>
      <c r="D160" s="94"/>
      <c r="E160" s="94"/>
      <c r="F160" s="94"/>
      <c r="G160" s="94"/>
    </row>
    <row r="161" spans="1:7" ht="15">
      <c r="A161" s="96"/>
      <c r="B161" s="96"/>
      <c r="C161" s="94"/>
      <c r="D161" s="94"/>
      <c r="E161" s="94"/>
      <c r="F161" s="94"/>
      <c r="G161" s="94"/>
    </row>
    <row r="162" spans="1:7" ht="15">
      <c r="A162" s="96"/>
      <c r="B162" s="96"/>
      <c r="C162" s="94"/>
      <c r="D162" s="94"/>
      <c r="E162" s="94"/>
      <c r="F162" s="94"/>
      <c r="G162" s="94"/>
    </row>
    <row r="163" spans="1:7" ht="15">
      <c r="A163" s="96"/>
      <c r="B163" s="96"/>
      <c r="C163" s="94"/>
      <c r="D163" s="94"/>
      <c r="E163" s="94"/>
      <c r="F163" s="94"/>
      <c r="G163" s="94"/>
    </row>
    <row r="164" spans="1:7" ht="15">
      <c r="A164" s="96"/>
      <c r="B164" s="96"/>
      <c r="C164" s="94"/>
      <c r="D164" s="94"/>
      <c r="E164" s="94"/>
      <c r="F164" s="94"/>
      <c r="G164" s="94"/>
    </row>
    <row r="165" spans="1:7" ht="15">
      <c r="A165" s="96"/>
      <c r="B165" s="96"/>
      <c r="C165" s="94"/>
      <c r="D165" s="94"/>
      <c r="E165" s="94"/>
      <c r="F165" s="94"/>
      <c r="G165" s="94"/>
    </row>
    <row r="166" spans="1:7" ht="15">
      <c r="A166" s="96"/>
      <c r="B166" s="96"/>
      <c r="C166" s="94"/>
      <c r="D166" s="94"/>
      <c r="E166" s="94"/>
      <c r="F166" s="94"/>
      <c r="G166" s="94"/>
    </row>
    <row r="167" spans="1:7" ht="15">
      <c r="A167" s="96"/>
      <c r="B167" s="96"/>
      <c r="C167" s="94"/>
      <c r="D167" s="94"/>
      <c r="E167" s="94"/>
      <c r="F167" s="94"/>
      <c r="G167" s="94"/>
    </row>
    <row r="168" spans="1:7" ht="15">
      <c r="A168" s="96"/>
      <c r="B168" s="96"/>
      <c r="C168" s="94"/>
      <c r="D168" s="94"/>
      <c r="E168" s="94"/>
      <c r="F168" s="94"/>
      <c r="G168" s="94"/>
    </row>
    <row r="169" spans="1:7" ht="15">
      <c r="A169" s="96"/>
      <c r="B169" s="96"/>
      <c r="C169" s="94"/>
      <c r="D169" s="94"/>
      <c r="E169" s="94"/>
      <c r="F169" s="94"/>
      <c r="G169" s="94"/>
    </row>
    <row r="170" spans="1:7" ht="15">
      <c r="A170" s="96"/>
      <c r="B170" s="96"/>
      <c r="C170" s="94"/>
      <c r="D170" s="94"/>
      <c r="E170" s="94"/>
      <c r="F170" s="94"/>
      <c r="G170" s="94"/>
    </row>
    <row r="171" spans="1:7" ht="15">
      <c r="A171" s="96"/>
      <c r="B171" s="96"/>
      <c r="C171" s="94"/>
      <c r="D171" s="94"/>
      <c r="E171" s="94"/>
      <c r="F171" s="94"/>
      <c r="G171" s="94"/>
    </row>
    <row r="172" spans="1:7" ht="15">
      <c r="A172" s="96"/>
      <c r="B172" s="96"/>
      <c r="C172" s="94"/>
      <c r="D172" s="94"/>
      <c r="E172" s="94"/>
      <c r="F172" s="94"/>
      <c r="G172" s="94"/>
    </row>
    <row r="173" spans="1:7" ht="15">
      <c r="A173" s="96"/>
      <c r="B173" s="96"/>
      <c r="C173" s="94"/>
      <c r="D173" s="94"/>
      <c r="E173" s="94"/>
      <c r="F173" s="94"/>
      <c r="G173" s="94"/>
    </row>
    <row r="174" spans="1:7" ht="15">
      <c r="A174" s="96"/>
      <c r="B174" s="96"/>
      <c r="C174" s="94"/>
      <c r="D174" s="94"/>
      <c r="E174" s="94"/>
      <c r="F174" s="94"/>
      <c r="G174" s="94"/>
    </row>
    <row r="175" spans="1:7" ht="15">
      <c r="A175" s="96"/>
      <c r="B175" s="96"/>
      <c r="C175" s="94"/>
      <c r="D175" s="94"/>
      <c r="E175" s="94"/>
      <c r="F175" s="94"/>
      <c r="G175" s="94"/>
    </row>
    <row r="176" spans="1:7" ht="15">
      <c r="A176" s="96"/>
      <c r="B176" s="96"/>
      <c r="C176" s="94"/>
      <c r="D176" s="94"/>
      <c r="E176" s="94"/>
      <c r="F176" s="94"/>
      <c r="G176" s="94"/>
    </row>
    <row r="177" spans="1:7" ht="15">
      <c r="A177" s="96"/>
      <c r="B177" s="96"/>
      <c r="C177" s="94"/>
      <c r="D177" s="94"/>
      <c r="E177" s="94"/>
      <c r="F177" s="94"/>
      <c r="G177" s="94"/>
    </row>
    <row r="178" spans="1:7" ht="15">
      <c r="A178" s="96"/>
      <c r="B178" s="96"/>
      <c r="C178" s="94"/>
      <c r="D178" s="94"/>
      <c r="E178" s="94"/>
      <c r="F178" s="94"/>
      <c r="G178" s="94"/>
    </row>
    <row r="179" spans="1:7" ht="15">
      <c r="A179" s="96"/>
      <c r="B179" s="96"/>
      <c r="C179" s="94"/>
      <c r="D179" s="94"/>
      <c r="E179" s="94"/>
      <c r="F179" s="94"/>
      <c r="G179" s="94"/>
    </row>
    <row r="180" spans="1:7" ht="15">
      <c r="A180" s="96"/>
      <c r="B180" s="96"/>
      <c r="C180" s="94"/>
      <c r="D180" s="94"/>
      <c r="E180" s="94"/>
      <c r="F180" s="94"/>
      <c r="G180" s="94"/>
    </row>
    <row r="181" spans="1:7" ht="15">
      <c r="A181" s="96"/>
      <c r="B181" s="96"/>
      <c r="C181" s="94"/>
      <c r="D181" s="94"/>
      <c r="E181" s="94"/>
      <c r="F181" s="94"/>
      <c r="G181" s="94"/>
    </row>
    <row r="182" spans="1:7" ht="15">
      <c r="A182" s="96"/>
      <c r="B182" s="96"/>
      <c r="C182" s="94"/>
      <c r="D182" s="94"/>
      <c r="E182" s="94"/>
      <c r="F182" s="94"/>
      <c r="G182" s="94"/>
    </row>
    <row r="183" spans="1:7" ht="15">
      <c r="A183" s="96"/>
      <c r="B183" s="96"/>
      <c r="C183" s="94"/>
      <c r="D183" s="94"/>
      <c r="E183" s="94"/>
      <c r="F183" s="94"/>
      <c r="G183" s="94"/>
    </row>
    <row r="184" spans="1:7" ht="15">
      <c r="A184" s="96"/>
      <c r="B184" s="96"/>
      <c r="C184" s="94"/>
      <c r="D184" s="94"/>
      <c r="E184" s="94"/>
      <c r="F184" s="94"/>
      <c r="G184" s="94"/>
    </row>
    <row r="185" spans="1:7" ht="15">
      <c r="A185" s="96"/>
      <c r="B185" s="96"/>
      <c r="C185" s="94"/>
      <c r="D185" s="94"/>
      <c r="E185" s="94"/>
      <c r="F185" s="94"/>
      <c r="G185" s="94"/>
    </row>
    <row r="186" spans="1:7" ht="15">
      <c r="A186" s="96"/>
      <c r="B186" s="96"/>
      <c r="C186" s="94"/>
      <c r="D186" s="94"/>
      <c r="E186" s="94"/>
      <c r="F186" s="94"/>
      <c r="G186" s="94"/>
    </row>
    <row r="187" spans="1:7" ht="15">
      <c r="A187" s="96"/>
      <c r="B187" s="96"/>
      <c r="C187" s="94"/>
      <c r="D187" s="94"/>
      <c r="E187" s="94"/>
      <c r="F187" s="94"/>
      <c r="G187" s="94"/>
    </row>
    <row r="188" spans="1:7" ht="15">
      <c r="A188" s="96"/>
      <c r="B188" s="96"/>
      <c r="C188" s="94"/>
      <c r="D188" s="94"/>
      <c r="E188" s="94"/>
      <c r="F188" s="94"/>
      <c r="G188" s="94"/>
    </row>
    <row r="189" spans="1:7" ht="15">
      <c r="A189" s="96"/>
      <c r="B189" s="96"/>
      <c r="C189" s="94"/>
      <c r="D189" s="94"/>
      <c r="E189" s="94"/>
      <c r="F189" s="94"/>
      <c r="G189" s="94"/>
    </row>
    <row r="190" spans="1:7" ht="15">
      <c r="A190" s="96"/>
      <c r="B190" s="96"/>
      <c r="C190" s="94"/>
      <c r="D190" s="94"/>
      <c r="E190" s="94"/>
      <c r="F190" s="94"/>
      <c r="G190" s="94"/>
    </row>
    <row r="191" spans="1:7" ht="15">
      <c r="A191" s="96"/>
      <c r="B191" s="96"/>
      <c r="C191" s="94"/>
      <c r="D191" s="94"/>
      <c r="E191" s="94"/>
      <c r="F191" s="94"/>
      <c r="G191" s="94"/>
    </row>
    <row r="192" spans="1:7" ht="15">
      <c r="A192" s="96"/>
      <c r="B192" s="96"/>
      <c r="C192" s="94"/>
      <c r="D192" s="94"/>
      <c r="E192" s="94"/>
      <c r="F192" s="94"/>
      <c r="G192" s="94"/>
    </row>
    <row r="193" spans="1:7" ht="15">
      <c r="A193" s="96"/>
      <c r="B193" s="96"/>
      <c r="C193" s="94"/>
      <c r="D193" s="94"/>
      <c r="E193" s="94"/>
      <c r="F193" s="94"/>
      <c r="G193" s="94"/>
    </row>
    <row r="194" spans="1:7" ht="15">
      <c r="A194" s="96"/>
      <c r="B194" s="96"/>
      <c r="C194" s="94"/>
      <c r="D194" s="94"/>
      <c r="E194" s="94"/>
      <c r="F194" s="94"/>
      <c r="G194" s="94"/>
    </row>
    <row r="195" spans="1:7" ht="15">
      <c r="A195" s="96"/>
      <c r="B195" s="96"/>
      <c r="C195" s="94"/>
      <c r="D195" s="94"/>
      <c r="E195" s="94"/>
      <c r="F195" s="94"/>
      <c r="G195" s="94"/>
    </row>
    <row r="196" spans="1:7" ht="15">
      <c r="A196" s="96"/>
      <c r="B196" s="96"/>
      <c r="C196" s="94"/>
      <c r="D196" s="94"/>
      <c r="E196" s="94"/>
      <c r="F196" s="94"/>
      <c r="G196" s="94"/>
    </row>
    <row r="197" spans="1:7" ht="15">
      <c r="A197" s="96"/>
      <c r="B197" s="96"/>
      <c r="C197" s="94"/>
      <c r="D197" s="94"/>
      <c r="E197" s="94"/>
      <c r="F197" s="94"/>
      <c r="G197" s="94"/>
    </row>
    <row r="198" spans="1:7" ht="15">
      <c r="A198" s="96"/>
      <c r="B198" s="96"/>
      <c r="C198" s="94"/>
      <c r="D198" s="94"/>
      <c r="E198" s="94"/>
      <c r="F198" s="94"/>
      <c r="G198" s="94"/>
    </row>
    <row r="199" spans="1:7" ht="15">
      <c r="A199" s="96"/>
      <c r="B199" s="96"/>
      <c r="C199" s="94"/>
      <c r="D199" s="94"/>
      <c r="E199" s="94"/>
      <c r="F199" s="94"/>
      <c r="G199" s="94"/>
    </row>
    <row r="200" spans="1:7" ht="15">
      <c r="A200" s="96"/>
      <c r="B200" s="96"/>
      <c r="C200" s="94"/>
      <c r="D200" s="94"/>
      <c r="E200" s="94"/>
      <c r="F200" s="94"/>
      <c r="G200" s="94"/>
    </row>
    <row r="201" spans="1:7" ht="15">
      <c r="A201" s="96"/>
      <c r="B201" s="96"/>
      <c r="C201" s="94"/>
      <c r="D201" s="94"/>
      <c r="E201" s="94"/>
      <c r="F201" s="94"/>
      <c r="G201" s="94"/>
    </row>
    <row r="202" spans="1:7" ht="15">
      <c r="A202" s="96"/>
      <c r="B202" s="96"/>
      <c r="C202" s="94"/>
      <c r="D202" s="94"/>
      <c r="E202" s="94"/>
      <c r="F202" s="94"/>
      <c r="G202" s="94"/>
    </row>
    <row r="203" spans="1:7" ht="15">
      <c r="A203" s="96"/>
      <c r="B203" s="96"/>
      <c r="C203" s="94"/>
      <c r="D203" s="94"/>
      <c r="E203" s="94"/>
      <c r="F203" s="94"/>
      <c r="G203" s="94"/>
    </row>
    <row r="204" spans="1:7" ht="15">
      <c r="A204" s="96"/>
      <c r="B204" s="96"/>
      <c r="C204" s="94"/>
      <c r="D204" s="94"/>
      <c r="E204" s="94"/>
      <c r="F204" s="94"/>
      <c r="G204" s="94"/>
    </row>
    <row r="205" spans="1:7" ht="15">
      <c r="A205" s="96"/>
      <c r="B205" s="96"/>
      <c r="C205" s="94"/>
      <c r="D205" s="94"/>
      <c r="E205" s="94"/>
      <c r="F205" s="94"/>
      <c r="G205" s="94"/>
    </row>
    <row r="206" spans="1:7" ht="15">
      <c r="A206" s="96"/>
      <c r="B206" s="96"/>
      <c r="C206" s="94"/>
      <c r="D206" s="94"/>
      <c r="E206" s="94"/>
      <c r="F206" s="94"/>
      <c r="G206" s="94"/>
    </row>
    <row r="207" spans="1:7" ht="15">
      <c r="A207" s="96"/>
      <c r="B207" s="96"/>
      <c r="C207" s="94"/>
      <c r="D207" s="94"/>
      <c r="E207" s="94"/>
      <c r="F207" s="94"/>
      <c r="G207" s="94"/>
    </row>
    <row r="208" spans="1:7" ht="15">
      <c r="A208" s="96"/>
      <c r="B208" s="96"/>
      <c r="C208" s="94"/>
      <c r="D208" s="94"/>
      <c r="E208" s="94"/>
      <c r="F208" s="94"/>
      <c r="G208" s="94"/>
    </row>
    <row r="209" spans="1:7" ht="15">
      <c r="A209" s="96"/>
      <c r="B209" s="96"/>
      <c r="C209" s="94"/>
      <c r="D209" s="94"/>
      <c r="E209" s="94"/>
      <c r="F209" s="94"/>
      <c r="G209" s="94"/>
    </row>
    <row r="210" spans="1:7" ht="15">
      <c r="A210" s="96"/>
      <c r="B210" s="96"/>
      <c r="C210" s="94"/>
      <c r="D210" s="94"/>
      <c r="E210" s="94"/>
      <c r="F210" s="94"/>
      <c r="G210" s="94"/>
    </row>
    <row r="211" spans="1:7" ht="15">
      <c r="A211" s="96"/>
      <c r="B211" s="96"/>
      <c r="C211" s="94"/>
      <c r="D211" s="94"/>
      <c r="E211" s="94"/>
      <c r="F211" s="94"/>
      <c r="G211" s="94"/>
    </row>
    <row r="212" spans="1:7" ht="15">
      <c r="A212" s="96"/>
      <c r="B212" s="96"/>
      <c r="C212" s="94"/>
      <c r="D212" s="94"/>
      <c r="E212" s="94"/>
      <c r="F212" s="94"/>
      <c r="G212" s="94"/>
    </row>
    <row r="213" spans="1:7" ht="15">
      <c r="A213" s="96"/>
      <c r="B213" s="96"/>
      <c r="C213" s="94"/>
      <c r="D213" s="94"/>
      <c r="E213" s="94"/>
      <c r="F213" s="94"/>
      <c r="G213" s="94"/>
    </row>
    <row r="214" spans="1:7" ht="15">
      <c r="A214" s="96"/>
      <c r="B214" s="96"/>
      <c r="C214" s="94"/>
      <c r="D214" s="94"/>
      <c r="E214" s="94"/>
      <c r="F214" s="94"/>
      <c r="G214" s="94"/>
    </row>
    <row r="215" spans="1:7" ht="15">
      <c r="A215" s="96"/>
      <c r="B215" s="96"/>
      <c r="C215" s="94"/>
      <c r="D215" s="94"/>
      <c r="E215" s="94"/>
      <c r="F215" s="94"/>
      <c r="G215" s="94"/>
    </row>
    <row r="216" spans="1:7" ht="15">
      <c r="A216" s="96"/>
      <c r="B216" s="96"/>
      <c r="C216" s="94"/>
      <c r="D216" s="94"/>
      <c r="E216" s="94"/>
      <c r="F216" s="94"/>
      <c r="G216" s="94"/>
    </row>
    <row r="217" spans="1:7" ht="15">
      <c r="A217" s="96"/>
      <c r="B217" s="96"/>
      <c r="C217" s="94"/>
      <c r="D217" s="94"/>
      <c r="E217" s="94"/>
      <c r="F217" s="94"/>
      <c r="G217" s="94"/>
    </row>
    <row r="218" spans="1:7" ht="15">
      <c r="A218" s="96"/>
      <c r="B218" s="96"/>
      <c r="C218" s="94"/>
      <c r="D218" s="94"/>
      <c r="E218" s="94"/>
      <c r="F218" s="94"/>
      <c r="G218" s="94"/>
    </row>
    <row r="219" spans="1:7" ht="15">
      <c r="A219" s="96"/>
      <c r="B219" s="96"/>
      <c r="C219" s="94"/>
      <c r="D219" s="94"/>
      <c r="E219" s="94"/>
      <c r="F219" s="94"/>
      <c r="G219" s="94"/>
    </row>
    <row r="220" spans="1:7" ht="15">
      <c r="A220" s="96"/>
      <c r="B220" s="96"/>
      <c r="C220" s="94"/>
      <c r="D220" s="94"/>
      <c r="E220" s="94"/>
      <c r="F220" s="94"/>
      <c r="G220" s="94"/>
    </row>
    <row r="221" spans="1:7" ht="15">
      <c r="A221" s="96"/>
      <c r="B221" s="96"/>
      <c r="C221" s="94"/>
      <c r="D221" s="94"/>
      <c r="E221" s="94"/>
      <c r="F221" s="94"/>
      <c r="G221" s="94"/>
    </row>
    <row r="222" spans="1:7" ht="15">
      <c r="A222" s="96"/>
      <c r="B222" s="96"/>
      <c r="C222" s="94"/>
      <c r="D222" s="94"/>
      <c r="E222" s="94"/>
      <c r="F222" s="94"/>
      <c r="G222" s="94"/>
    </row>
    <row r="223" spans="1:7" ht="15">
      <c r="A223" s="96"/>
      <c r="B223" s="96"/>
      <c r="C223" s="94"/>
      <c r="D223" s="94"/>
      <c r="E223" s="94"/>
      <c r="F223" s="94"/>
      <c r="G223" s="94"/>
    </row>
    <row r="224" spans="1:7" ht="15">
      <c r="A224" s="96"/>
      <c r="B224" s="96"/>
      <c r="C224" s="94"/>
      <c r="D224" s="94"/>
      <c r="E224" s="94"/>
      <c r="F224" s="94"/>
      <c r="G224" s="94"/>
    </row>
    <row r="225" spans="1:7" ht="15">
      <c r="A225" s="96"/>
      <c r="B225" s="96"/>
      <c r="C225" s="94"/>
      <c r="D225" s="94"/>
      <c r="E225" s="94"/>
      <c r="F225" s="94"/>
      <c r="G225" s="94"/>
    </row>
    <row r="226" spans="1:7" ht="15">
      <c r="A226" s="96"/>
      <c r="B226" s="96"/>
      <c r="C226" s="94"/>
      <c r="D226" s="94"/>
      <c r="E226" s="94"/>
      <c r="F226" s="94"/>
      <c r="G226" s="94"/>
    </row>
    <row r="227" spans="1:7" ht="15">
      <c r="A227" s="96"/>
      <c r="B227" s="96"/>
      <c r="C227" s="94"/>
      <c r="D227" s="94"/>
      <c r="E227" s="94"/>
      <c r="F227" s="94"/>
      <c r="G227" s="94"/>
    </row>
    <row r="228" spans="1:7" ht="15">
      <c r="A228" s="96"/>
      <c r="B228" s="96"/>
      <c r="C228" s="94"/>
      <c r="D228" s="94"/>
      <c r="E228" s="94"/>
      <c r="F228" s="94"/>
      <c r="G228" s="94"/>
    </row>
    <row r="229" spans="1:7" ht="15">
      <c r="A229" s="96"/>
      <c r="B229" s="96"/>
      <c r="C229" s="94"/>
      <c r="D229" s="94"/>
      <c r="E229" s="94"/>
      <c r="F229" s="94"/>
      <c r="G229" s="94"/>
    </row>
    <row r="230" spans="1:7" ht="15">
      <c r="A230" s="96"/>
      <c r="B230" s="96"/>
      <c r="C230" s="94"/>
      <c r="D230" s="94"/>
      <c r="E230" s="94"/>
      <c r="F230" s="94"/>
      <c r="G230" s="94"/>
    </row>
    <row r="231" spans="1:7" ht="15">
      <c r="A231" s="96"/>
      <c r="B231" s="96"/>
      <c r="C231" s="94"/>
      <c r="D231" s="94"/>
      <c r="E231" s="94"/>
      <c r="F231" s="94"/>
      <c r="G231" s="94"/>
    </row>
    <row r="232" spans="1:7" ht="15">
      <c r="A232" s="96"/>
      <c r="B232" s="96"/>
      <c r="C232" s="94"/>
      <c r="D232" s="94"/>
      <c r="E232" s="94"/>
      <c r="F232" s="94"/>
      <c r="G232" s="94"/>
    </row>
    <row r="233" spans="1:7" ht="15">
      <c r="A233" s="96"/>
      <c r="B233" s="96"/>
      <c r="C233" s="94"/>
      <c r="D233" s="94"/>
      <c r="E233" s="94"/>
      <c r="F233" s="94"/>
      <c r="G233" s="94"/>
    </row>
    <row r="234" spans="1:7" ht="15">
      <c r="A234" s="96"/>
      <c r="B234" s="96"/>
      <c r="C234" s="94"/>
      <c r="D234" s="94"/>
      <c r="E234" s="94"/>
      <c r="F234" s="94"/>
      <c r="G234" s="94"/>
    </row>
    <row r="235" spans="1:7" ht="15">
      <c r="A235" s="96"/>
      <c r="B235" s="96"/>
      <c r="C235" s="94"/>
      <c r="D235" s="94"/>
      <c r="E235" s="94"/>
      <c r="F235" s="94"/>
      <c r="G235" s="94"/>
    </row>
    <row r="236" spans="1:7" ht="15">
      <c r="A236" s="96"/>
      <c r="B236" s="96"/>
      <c r="C236" s="94"/>
      <c r="D236" s="94"/>
      <c r="E236" s="94"/>
      <c r="F236" s="94"/>
      <c r="G236" s="94"/>
    </row>
    <row r="237" spans="1:7" ht="15">
      <c r="A237" s="96"/>
      <c r="B237" s="96"/>
      <c r="C237" s="94"/>
      <c r="D237" s="94"/>
      <c r="E237" s="94"/>
      <c r="F237" s="94"/>
      <c r="G237" s="94"/>
    </row>
    <row r="238" spans="1:7" ht="15">
      <c r="A238" s="96"/>
      <c r="B238" s="96"/>
      <c r="C238" s="94"/>
      <c r="D238" s="94"/>
      <c r="E238" s="94"/>
      <c r="F238" s="94"/>
      <c r="G238" s="94"/>
    </row>
    <row r="239" spans="1:7" ht="15">
      <c r="A239" s="96"/>
      <c r="B239" s="96"/>
      <c r="C239" s="94"/>
      <c r="D239" s="94"/>
      <c r="E239" s="94"/>
      <c r="F239" s="94"/>
      <c r="G239" s="94"/>
    </row>
    <row r="240" spans="1:7" ht="15">
      <c r="A240" s="96"/>
      <c r="B240" s="96"/>
      <c r="C240" s="94"/>
      <c r="D240" s="94"/>
      <c r="E240" s="94"/>
      <c r="F240" s="94"/>
      <c r="G240" s="94"/>
    </row>
    <row r="241" spans="1:7" ht="15">
      <c r="A241" s="96"/>
      <c r="B241" s="96"/>
      <c r="C241" s="94"/>
      <c r="D241" s="94"/>
      <c r="E241" s="94"/>
      <c r="F241" s="94"/>
      <c r="G241" s="94"/>
    </row>
    <row r="242" spans="1:7" ht="15">
      <c r="A242" s="96"/>
      <c r="B242" s="96"/>
      <c r="C242" s="94"/>
      <c r="D242" s="94"/>
      <c r="E242" s="94"/>
      <c r="F242" s="94"/>
      <c r="G242" s="94"/>
    </row>
    <row r="243" spans="1:7" ht="15">
      <c r="A243" s="96"/>
      <c r="B243" s="96"/>
      <c r="C243" s="94"/>
      <c r="D243" s="94"/>
      <c r="E243" s="94"/>
      <c r="F243" s="94"/>
      <c r="G243" s="94"/>
    </row>
    <row r="244" spans="1:7" ht="15">
      <c r="A244" s="96"/>
      <c r="B244" s="96"/>
      <c r="C244" s="94"/>
      <c r="D244" s="94"/>
      <c r="E244" s="94"/>
      <c r="F244" s="94"/>
      <c r="G244" s="94"/>
    </row>
    <row r="245" spans="1:7" ht="15">
      <c r="A245" s="96"/>
      <c r="B245" s="96"/>
      <c r="C245" s="94"/>
      <c r="D245" s="94"/>
      <c r="E245" s="94"/>
      <c r="F245" s="94"/>
      <c r="G245" s="94"/>
    </row>
    <row r="246" spans="1:7" ht="15">
      <c r="A246" s="96"/>
      <c r="B246" s="96"/>
      <c r="C246" s="94"/>
      <c r="D246" s="94"/>
      <c r="E246" s="94"/>
      <c r="F246" s="94"/>
      <c r="G246" s="94"/>
    </row>
    <row r="247" spans="1:7" ht="15">
      <c r="A247" s="96"/>
      <c r="B247" s="96"/>
      <c r="C247" s="94"/>
      <c r="D247" s="94"/>
      <c r="E247" s="94"/>
      <c r="F247" s="94"/>
      <c r="G247" s="94"/>
    </row>
    <row r="248" spans="1:7" ht="15">
      <c r="A248" s="96"/>
      <c r="B248" s="96"/>
      <c r="C248" s="94"/>
      <c r="D248" s="94"/>
      <c r="E248" s="94"/>
      <c r="F248" s="94"/>
      <c r="G248" s="94"/>
    </row>
    <row r="249" spans="1:7" ht="15">
      <c r="A249" s="96"/>
      <c r="B249" s="96"/>
      <c r="C249" s="94"/>
      <c r="D249" s="94"/>
      <c r="E249" s="94"/>
      <c r="F249" s="94"/>
      <c r="G249" s="94"/>
    </row>
    <row r="250" spans="1:7" ht="15">
      <c r="A250" s="96"/>
      <c r="B250" s="96"/>
      <c r="C250" s="94"/>
      <c r="D250" s="94"/>
      <c r="E250" s="94"/>
      <c r="F250" s="94"/>
      <c r="G250" s="94"/>
    </row>
    <row r="251" spans="1:7" ht="15">
      <c r="A251" s="96"/>
      <c r="B251" s="96"/>
      <c r="C251" s="94"/>
      <c r="D251" s="94"/>
      <c r="E251" s="94"/>
      <c r="F251" s="94"/>
      <c r="G251" s="94"/>
    </row>
    <row r="252" spans="1:7" ht="15">
      <c r="A252" s="96"/>
      <c r="B252" s="96"/>
      <c r="C252" s="94"/>
      <c r="D252" s="94"/>
      <c r="E252" s="94"/>
      <c r="F252" s="94"/>
      <c r="G252" s="94"/>
    </row>
    <row r="253" spans="1:7" ht="15">
      <c r="A253" s="96"/>
      <c r="B253" s="96"/>
      <c r="C253" s="94"/>
      <c r="D253" s="94"/>
      <c r="E253" s="94"/>
      <c r="F253" s="94"/>
      <c r="G253" s="94"/>
    </row>
    <row r="254" spans="1:7" ht="15">
      <c r="A254" s="96"/>
      <c r="B254" s="96"/>
      <c r="C254" s="94"/>
      <c r="D254" s="94"/>
      <c r="E254" s="94"/>
      <c r="F254" s="94"/>
      <c r="G254" s="94"/>
    </row>
    <row r="255" spans="1:7" ht="15">
      <c r="A255" s="96"/>
      <c r="B255" s="96"/>
      <c r="C255" s="94"/>
      <c r="D255" s="94"/>
      <c r="E255" s="94"/>
      <c r="F255" s="94"/>
      <c r="G255" s="94"/>
    </row>
    <row r="256" spans="1:7" ht="15">
      <c r="A256" s="96"/>
      <c r="B256" s="96"/>
      <c r="C256" s="94"/>
      <c r="D256" s="94"/>
      <c r="E256" s="94"/>
      <c r="F256" s="94"/>
      <c r="G256" s="94"/>
    </row>
    <row r="257" spans="1:7" ht="15">
      <c r="A257" s="96"/>
      <c r="B257" s="96"/>
      <c r="C257" s="94"/>
      <c r="D257" s="94"/>
      <c r="E257" s="94"/>
      <c r="F257" s="94"/>
      <c r="G257" s="94"/>
    </row>
    <row r="258" spans="1:7" ht="15">
      <c r="A258" s="96"/>
      <c r="B258" s="96"/>
      <c r="C258" s="94"/>
      <c r="D258" s="94"/>
      <c r="E258" s="94"/>
      <c r="F258" s="94"/>
      <c r="G258" s="94"/>
    </row>
    <row r="259" spans="1:7" ht="15">
      <c r="A259" s="96"/>
      <c r="B259" s="96"/>
      <c r="C259" s="94"/>
      <c r="D259" s="94"/>
      <c r="E259" s="94"/>
      <c r="F259" s="94"/>
      <c r="G259" s="94"/>
    </row>
    <row r="260" spans="1:7" ht="15">
      <c r="A260" s="96"/>
      <c r="B260" s="96"/>
      <c r="C260" s="94"/>
      <c r="D260" s="94"/>
      <c r="E260" s="94"/>
      <c r="F260" s="94"/>
      <c r="G260" s="94"/>
    </row>
    <row r="261" spans="1:7" ht="15">
      <c r="A261" s="96"/>
      <c r="B261" s="96"/>
      <c r="C261" s="94"/>
      <c r="D261" s="94"/>
      <c r="E261" s="94"/>
      <c r="F261" s="94"/>
      <c r="G261" s="94"/>
    </row>
    <row r="262" spans="1:7" ht="15">
      <c r="A262" s="96"/>
      <c r="B262" s="96"/>
      <c r="C262" s="94"/>
      <c r="D262" s="94"/>
      <c r="E262" s="94"/>
      <c r="F262" s="94"/>
      <c r="G262" s="94"/>
    </row>
    <row r="263" spans="1:7" ht="15">
      <c r="A263" s="96"/>
      <c r="B263" s="96"/>
      <c r="C263" s="94"/>
      <c r="D263" s="94"/>
      <c r="E263" s="94"/>
      <c r="F263" s="94"/>
      <c r="G263" s="94"/>
    </row>
    <row r="264" spans="1:7" ht="15">
      <c r="A264" s="96"/>
      <c r="B264" s="96"/>
      <c r="C264" s="94"/>
      <c r="D264" s="94"/>
      <c r="E264" s="94"/>
      <c r="F264" s="94"/>
      <c r="G264" s="94"/>
    </row>
    <row r="265" spans="1:7" ht="15">
      <c r="A265" s="96"/>
      <c r="B265" s="96"/>
      <c r="C265" s="94"/>
      <c r="D265" s="94"/>
      <c r="E265" s="94"/>
      <c r="F265" s="94"/>
      <c r="G265" s="94"/>
    </row>
    <row r="266" spans="1:7" ht="15">
      <c r="A266" s="96"/>
      <c r="B266" s="96"/>
      <c r="C266" s="94"/>
      <c r="D266" s="94"/>
      <c r="E266" s="94"/>
      <c r="F266" s="94"/>
      <c r="G266" s="94"/>
    </row>
    <row r="267" spans="1:7" ht="15">
      <c r="A267" s="96"/>
      <c r="B267" s="96"/>
      <c r="C267" s="94"/>
      <c r="D267" s="94"/>
      <c r="E267" s="94"/>
      <c r="F267" s="94"/>
      <c r="G267" s="94"/>
    </row>
    <row r="268" spans="1:7" ht="15">
      <c r="A268" s="96"/>
      <c r="B268" s="96"/>
      <c r="C268" s="94"/>
      <c r="D268" s="94"/>
      <c r="E268" s="94"/>
      <c r="F268" s="94"/>
      <c r="G268" s="94"/>
    </row>
    <row r="269" spans="1:7" ht="15">
      <c r="A269" s="96"/>
      <c r="B269" s="96"/>
      <c r="C269" s="94"/>
      <c r="D269" s="94"/>
      <c r="E269" s="94"/>
      <c r="F269" s="94"/>
      <c r="G269" s="94"/>
    </row>
    <row r="270" spans="1:7" ht="15">
      <c r="A270" s="96"/>
      <c r="B270" s="96"/>
      <c r="C270" s="94"/>
      <c r="D270" s="94"/>
      <c r="E270" s="94"/>
      <c r="F270" s="94"/>
      <c r="G270" s="94"/>
    </row>
    <row r="271" spans="1:7" ht="15">
      <c r="A271" s="96"/>
      <c r="B271" s="96"/>
      <c r="C271" s="94"/>
      <c r="D271" s="94"/>
      <c r="E271" s="94"/>
      <c r="F271" s="94"/>
      <c r="G271" s="94"/>
    </row>
    <row r="272" spans="1:7" ht="15">
      <c r="A272" s="96"/>
      <c r="B272" s="96"/>
      <c r="C272" s="94"/>
      <c r="D272" s="94"/>
      <c r="E272" s="94"/>
      <c r="F272" s="94"/>
      <c r="G272" s="94"/>
    </row>
    <row r="273" spans="1:7" ht="15">
      <c r="A273" s="96"/>
      <c r="B273" s="96"/>
      <c r="C273" s="94"/>
      <c r="D273" s="94"/>
      <c r="E273" s="94"/>
      <c r="F273" s="94"/>
      <c r="G273" s="94"/>
    </row>
    <row r="274" spans="1:7" ht="15">
      <c r="A274" s="96"/>
      <c r="B274" s="96"/>
      <c r="C274" s="94"/>
      <c r="D274" s="94"/>
      <c r="E274" s="94"/>
      <c r="F274" s="94"/>
      <c r="G274" s="94"/>
    </row>
    <row r="275" spans="1:7" ht="15">
      <c r="A275" s="96"/>
      <c r="B275" s="96"/>
      <c r="C275" s="94"/>
      <c r="D275" s="94"/>
      <c r="E275" s="94"/>
      <c r="F275" s="94"/>
      <c r="G275" s="94"/>
    </row>
    <row r="276" spans="1:7" ht="15">
      <c r="A276" s="96"/>
      <c r="B276" s="96"/>
      <c r="C276" s="94"/>
      <c r="D276" s="94"/>
      <c r="E276" s="94"/>
      <c r="F276" s="94"/>
      <c r="G276" s="94"/>
    </row>
    <row r="277" spans="1:7" ht="15">
      <c r="A277" s="96"/>
      <c r="B277" s="96"/>
      <c r="C277" s="94"/>
      <c r="D277" s="94"/>
      <c r="E277" s="94"/>
      <c r="F277" s="94"/>
      <c r="G277" s="94"/>
    </row>
    <row r="278" spans="1:7" ht="15">
      <c r="A278" s="96"/>
      <c r="B278" s="96"/>
      <c r="C278" s="94"/>
      <c r="D278" s="94"/>
      <c r="E278" s="94"/>
      <c r="F278" s="94"/>
      <c r="G278" s="94"/>
    </row>
    <row r="279" spans="1:7" ht="15">
      <c r="A279" s="96"/>
      <c r="B279" s="96"/>
      <c r="C279" s="94"/>
      <c r="D279" s="94"/>
      <c r="E279" s="94"/>
      <c r="F279" s="94"/>
      <c r="G279" s="94"/>
    </row>
    <row r="280" spans="1:7" ht="15">
      <c r="A280" s="96"/>
      <c r="B280" s="96"/>
      <c r="C280" s="94"/>
      <c r="D280" s="94"/>
      <c r="E280" s="94"/>
      <c r="F280" s="94"/>
      <c r="G280" s="94"/>
    </row>
    <row r="281" spans="1:7" ht="15">
      <c r="A281" s="96"/>
      <c r="B281" s="96"/>
      <c r="C281" s="94"/>
      <c r="D281" s="94"/>
      <c r="E281" s="94"/>
      <c r="F281" s="94"/>
      <c r="G281" s="94"/>
    </row>
    <row r="282" spans="1:7" ht="15">
      <c r="A282" s="96"/>
      <c r="B282" s="96"/>
      <c r="C282" s="94"/>
      <c r="D282" s="94"/>
      <c r="E282" s="94"/>
      <c r="F282" s="94"/>
      <c r="G282" s="94"/>
    </row>
    <row r="283" spans="1:7" ht="15">
      <c r="A283" s="96"/>
      <c r="B283" s="96"/>
      <c r="C283" s="94"/>
      <c r="D283" s="94"/>
      <c r="E283" s="94"/>
      <c r="F283" s="94"/>
      <c r="G283" s="94"/>
    </row>
    <row r="284" spans="1:7" ht="15">
      <c r="A284" s="96"/>
      <c r="B284" s="96"/>
      <c r="C284" s="94"/>
      <c r="D284" s="94"/>
      <c r="E284" s="94"/>
      <c r="F284" s="94"/>
      <c r="G284" s="94"/>
    </row>
    <row r="285" spans="1:7" ht="15">
      <c r="A285" s="96"/>
      <c r="B285" s="96"/>
      <c r="C285" s="94"/>
      <c r="D285" s="94"/>
      <c r="E285" s="94"/>
      <c r="F285" s="94"/>
      <c r="G285" s="94"/>
    </row>
    <row r="286" spans="1:7" ht="15">
      <c r="A286" s="96"/>
      <c r="B286" s="96"/>
      <c r="C286" s="94"/>
      <c r="D286" s="94"/>
      <c r="E286" s="94"/>
      <c r="F286" s="94"/>
      <c r="G286" s="94"/>
    </row>
    <row r="287" spans="1:7" ht="15">
      <c r="A287" s="96"/>
      <c r="B287" s="96"/>
      <c r="C287" s="94"/>
      <c r="D287" s="94"/>
      <c r="E287" s="94"/>
      <c r="F287" s="94"/>
      <c r="G287" s="94"/>
    </row>
    <row r="288" spans="1:7" ht="15">
      <c r="A288" s="96"/>
      <c r="B288" s="96"/>
      <c r="C288" s="94"/>
      <c r="D288" s="94"/>
      <c r="E288" s="94"/>
      <c r="F288" s="94"/>
      <c r="G288" s="94"/>
    </row>
    <row r="289" spans="1:7" ht="15">
      <c r="A289" s="96"/>
      <c r="B289" s="96"/>
      <c r="C289" s="94"/>
      <c r="D289" s="94"/>
      <c r="E289" s="94"/>
      <c r="F289" s="94"/>
      <c r="G289" s="94"/>
    </row>
    <row r="290" spans="1:7" ht="15">
      <c r="A290" s="96"/>
      <c r="B290" s="96"/>
      <c r="C290" s="94"/>
      <c r="D290" s="94"/>
      <c r="E290" s="94"/>
      <c r="F290" s="94"/>
      <c r="G290" s="94"/>
    </row>
    <row r="291" spans="1:7" ht="15">
      <c r="A291" s="96"/>
      <c r="B291" s="96"/>
      <c r="C291" s="94"/>
      <c r="D291" s="94"/>
      <c r="E291" s="94"/>
      <c r="F291" s="94"/>
      <c r="G291" s="94"/>
    </row>
    <row r="292" spans="1:7" ht="15">
      <c r="A292" s="96"/>
      <c r="B292" s="96"/>
      <c r="C292" s="94"/>
      <c r="D292" s="94"/>
      <c r="E292" s="94"/>
      <c r="F292" s="94"/>
      <c r="G292" s="94"/>
    </row>
  </sheetData>
  <sheetProtection/>
  <mergeCells count="5">
    <mergeCell ref="F20:G20"/>
    <mergeCell ref="H20:I20"/>
    <mergeCell ref="J20:K20"/>
    <mergeCell ref="L20:M20"/>
    <mergeCell ref="N20:O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C2:X23"/>
  <sheetViews>
    <sheetView showGridLines="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5" sqref="Z15"/>
    </sheetView>
  </sheetViews>
  <sheetFormatPr defaultColWidth="9.140625" defaultRowHeight="15"/>
  <cols>
    <col min="3" max="3" width="43.7109375" style="0" bestFit="1" customWidth="1"/>
    <col min="4" max="8" width="9.57421875" style="0" bestFit="1" customWidth="1"/>
    <col min="13" max="13" width="18.00390625" style="0" customWidth="1"/>
    <col min="14" max="15" width="14.00390625" style="0" bestFit="1" customWidth="1"/>
    <col min="16" max="17" width="15.57421875" style="0" customWidth="1"/>
    <col min="18" max="18" width="13.57421875" style="0" customWidth="1"/>
    <col min="20" max="20" width="12.00390625" style="0" customWidth="1"/>
    <col min="21" max="21" width="11.7109375" style="0" customWidth="1"/>
    <col min="22" max="22" width="13.7109375" style="0" customWidth="1"/>
    <col min="23" max="23" width="11.00390625" style="0" customWidth="1"/>
    <col min="24" max="24" width="11.28125" style="0" customWidth="1"/>
  </cols>
  <sheetData>
    <row r="2" spans="3:8" ht="15">
      <c r="C2" s="90"/>
      <c r="D2" s="97"/>
      <c r="E2" s="97"/>
      <c r="F2" s="97"/>
      <c r="G2" s="97"/>
      <c r="H2" s="97"/>
    </row>
    <row r="3" spans="3:8" ht="15">
      <c r="C3" s="90" t="s">
        <v>274</v>
      </c>
      <c r="D3" s="97" t="str">
        <f>+Input!D5</f>
        <v>Anno 1</v>
      </c>
      <c r="E3" s="97" t="str">
        <f>+Input!E5</f>
        <v>Anno 2</v>
      </c>
      <c r="F3" s="97" t="str">
        <f>+Input!F5</f>
        <v>Anno 3</v>
      </c>
      <c r="G3" s="97" t="str">
        <f>+Input!G5</f>
        <v>Anno 4</v>
      </c>
      <c r="H3" s="97" t="str">
        <f>+Input!H5</f>
        <v>Anno 5</v>
      </c>
    </row>
    <row r="4" spans="3:8" ht="15">
      <c r="C4" s="91"/>
      <c r="D4" s="91"/>
      <c r="E4" s="91"/>
      <c r="F4" s="91"/>
      <c r="G4" s="91"/>
      <c r="H4" s="91"/>
    </row>
    <row r="5" spans="3:8" ht="15">
      <c r="C5" s="91" t="s">
        <v>252</v>
      </c>
      <c r="D5" s="92">
        <f>+'CE'!D46</f>
        <v>42062.861380706796</v>
      </c>
      <c r="E5" s="92">
        <f>+'CE'!E46</f>
        <v>101557.75363020267</v>
      </c>
      <c r="F5" s="92">
        <f>+'CE'!F46</f>
        <v>134377.63890340846</v>
      </c>
      <c r="G5" s="92">
        <f>+'CE'!G46</f>
        <v>171846.5828124052</v>
      </c>
      <c r="H5" s="92">
        <f>+'CE'!H46</f>
        <v>255133.9083505873</v>
      </c>
    </row>
    <row r="6" spans="3:8" ht="15">
      <c r="C6" s="91"/>
      <c r="D6" s="91"/>
      <c r="E6" s="91"/>
      <c r="F6" s="91"/>
      <c r="G6" s="91"/>
      <c r="H6" s="91"/>
    </row>
    <row r="7" spans="3:8" ht="15">
      <c r="C7" s="91" t="s">
        <v>275</v>
      </c>
      <c r="D7" s="98">
        <v>1</v>
      </c>
      <c r="E7" s="98">
        <v>1</v>
      </c>
      <c r="F7" s="98">
        <v>1</v>
      </c>
      <c r="G7" s="98">
        <v>1</v>
      </c>
      <c r="H7" s="98">
        <v>1</v>
      </c>
    </row>
    <row r="8" spans="3:8" ht="15">
      <c r="C8" s="91"/>
      <c r="D8" s="91"/>
      <c r="E8" s="91"/>
      <c r="F8" s="91"/>
      <c r="G8" s="91"/>
      <c r="H8" s="91"/>
    </row>
    <row r="9" spans="3:8" ht="15">
      <c r="C9" s="91" t="s">
        <v>359</v>
      </c>
      <c r="D9" s="98">
        <f>+Input!$D$19</f>
        <v>1</v>
      </c>
      <c r="E9" s="98">
        <f>+Input!$D$19</f>
        <v>1</v>
      </c>
      <c r="F9" s="98">
        <f>+Input!$D$19</f>
        <v>1</v>
      </c>
      <c r="G9" s="98">
        <f>+Input!$D$19</f>
        <v>1</v>
      </c>
      <c r="H9" s="98">
        <f>+Input!$D$19</f>
        <v>1</v>
      </c>
    </row>
    <row r="10" spans="3:8" ht="15">
      <c r="C10" s="91"/>
      <c r="D10" s="91"/>
      <c r="E10" s="91"/>
      <c r="F10" s="91"/>
      <c r="G10" s="91"/>
      <c r="H10" s="91"/>
    </row>
    <row r="11" spans="3:8" ht="15">
      <c r="C11" s="91" t="s">
        <v>277</v>
      </c>
      <c r="D11" s="92">
        <f>+D5*D7*D9</f>
        <v>42062.861380706796</v>
      </c>
      <c r="E11" s="92">
        <f>+E5*E7*E9</f>
        <v>101557.75363020267</v>
      </c>
      <c r="F11" s="92">
        <f>+F5*F7*F9</f>
        <v>134377.63890340846</v>
      </c>
      <c r="G11" s="92">
        <f>+G5*G7*G9</f>
        <v>171846.5828124052</v>
      </c>
      <c r="H11" s="92">
        <f>+H5*H7*H9</f>
        <v>255133.9083505873</v>
      </c>
    </row>
    <row r="13" spans="3:8" ht="15">
      <c r="C13" t="s">
        <v>362</v>
      </c>
      <c r="D13" s="122">
        <f>+T23</f>
        <v>8996.393010333184</v>
      </c>
      <c r="E13" s="122">
        <f>+U23</f>
        <v>22295.885759802375</v>
      </c>
      <c r="F13" s="122">
        <f>+V23</f>
        <v>29644.258072473152</v>
      </c>
      <c r="G13" s="122">
        <f>+W23</f>
        <v>38033.55461369752</v>
      </c>
      <c r="H13" s="122">
        <f>+X23</f>
        <v>56681.58680169649</v>
      </c>
    </row>
    <row r="15" ht="15">
      <c r="H15" s="130"/>
    </row>
    <row r="18" spans="20:24" ht="15">
      <c r="T18" s="1" t="s">
        <v>263</v>
      </c>
      <c r="U18" s="1" t="s">
        <v>264</v>
      </c>
      <c r="V18" s="1" t="s">
        <v>265</v>
      </c>
      <c r="W18" s="1" t="s">
        <v>266</v>
      </c>
      <c r="X18" s="1" t="s">
        <v>267</v>
      </c>
    </row>
    <row r="19" spans="12:24" ht="25.5">
      <c r="L19" s="135" t="s">
        <v>360</v>
      </c>
      <c r="M19" s="136"/>
      <c r="N19" s="136"/>
      <c r="O19" s="137"/>
      <c r="P19" s="118" t="s">
        <v>365</v>
      </c>
      <c r="Q19" s="118" t="s">
        <v>363</v>
      </c>
      <c r="R19" s="118" t="s">
        <v>364</v>
      </c>
      <c r="S19" s="118" t="s">
        <v>366</v>
      </c>
      <c r="T19" s="124" t="s">
        <v>367</v>
      </c>
      <c r="U19" s="124" t="s">
        <v>367</v>
      </c>
      <c r="V19" s="124" t="s">
        <v>367</v>
      </c>
      <c r="W19" s="124" t="s">
        <v>367</v>
      </c>
      <c r="X19" s="124" t="s">
        <v>367</v>
      </c>
    </row>
    <row r="20" spans="12:24" ht="15">
      <c r="L20" s="135" t="s">
        <v>361</v>
      </c>
      <c r="M20" s="136"/>
      <c r="N20" s="136"/>
      <c r="O20" s="137"/>
      <c r="P20" s="121"/>
      <c r="Q20" s="121">
        <v>14931</v>
      </c>
      <c r="R20" s="121">
        <v>3192.89</v>
      </c>
      <c r="S20" s="121"/>
      <c r="T20" s="125">
        <f>+$R$20</f>
        <v>3192.89</v>
      </c>
      <c r="U20" s="125">
        <f>+$R$20</f>
        <v>3192.89</v>
      </c>
      <c r="V20" s="125">
        <f>+$R$20</f>
        <v>3192.89</v>
      </c>
      <c r="W20" s="125">
        <f>+$R$20</f>
        <v>3192.89</v>
      </c>
      <c r="X20" s="125">
        <f>+$R$20</f>
        <v>3192.89</v>
      </c>
    </row>
    <row r="21" spans="12:24" ht="15">
      <c r="L21" s="135" t="s">
        <v>361</v>
      </c>
      <c r="M21" s="136"/>
      <c r="N21" s="136"/>
      <c r="O21" s="137"/>
      <c r="P21" s="121">
        <v>14931.01</v>
      </c>
      <c r="Q21" s="121">
        <v>44204</v>
      </c>
      <c r="R21" s="121"/>
      <c r="S21" s="120">
        <v>0.2139</v>
      </c>
      <c r="T21" s="125">
        <f>+IF(D11&lt;$P$21,0,IF(D11&gt;$Q$21,(($Q$21-$P$21)*$S$21),((D11-$P$21)*$S$21)))</f>
        <v>5803.503010333184</v>
      </c>
      <c r="U21" s="125">
        <f>+IF(E11&lt;$P$21,0,IF(E11&gt;$Q$21,(($Q$21-$P$21)*$S$21),((E11-$P$21)*$S$21)))</f>
        <v>6261.492561</v>
      </c>
      <c r="V21" s="125">
        <f>+IF(F11&lt;$P$21,0,IF(F11&gt;$Q$21,(($Q$21-$P$21)*$S$21),((F11-$P$21)*$S$21)))</f>
        <v>6261.492561</v>
      </c>
      <c r="W21" s="125">
        <f>+IF(G11&lt;$P$21,0,IF(G11&gt;$Q$21,(($Q$21-$P$21)*$S$21),((G11-$P$21)*$S$21)))</f>
        <v>6261.492561</v>
      </c>
      <c r="X21" s="125">
        <f>+IF(H11&lt;$P$21,0,IF(H11&gt;$Q$21,(($Q$21-$P$21)*$S$21),((H11-$P$21)*$S$21)))</f>
        <v>6261.492561</v>
      </c>
    </row>
    <row r="22" spans="12:24" ht="15">
      <c r="L22" s="135" t="s">
        <v>361</v>
      </c>
      <c r="M22" s="136"/>
      <c r="N22" s="136"/>
      <c r="O22" s="137"/>
      <c r="P22" s="121">
        <v>44204.01</v>
      </c>
      <c r="Q22" s="119"/>
      <c r="R22" s="120"/>
      <c r="S22" s="120">
        <v>0.2239</v>
      </c>
      <c r="T22" s="125">
        <f>+IF(D11&lt;$P$22,0,(D11-$P$22)*$S$22)</f>
        <v>0</v>
      </c>
      <c r="U22" s="125">
        <f>+IF(E11&lt;$P$22,0,(E11-$P$22)*$S$22)</f>
        <v>12841.503198802377</v>
      </c>
      <c r="V22" s="125">
        <f>+IF(F11&lt;$P$22,0,(F11-$P$22)*$S$22)</f>
        <v>20189.87551147315</v>
      </c>
      <c r="W22" s="125">
        <f>+IF(G11&lt;$P$22,0,(G11-$P$22)*$S$22)</f>
        <v>28579.17205269752</v>
      </c>
      <c r="X22" s="125">
        <f>+IF(H11&lt;$P$22,0,(H11-$P$22)*$S$22)</f>
        <v>47227.20424069649</v>
      </c>
    </row>
    <row r="23" spans="4:24" ht="15">
      <c r="D23" s="117"/>
      <c r="S23" s="8" t="s">
        <v>16</v>
      </c>
      <c r="T23" s="123">
        <f>SUM(T20:T22)</f>
        <v>8996.393010333184</v>
      </c>
      <c r="U23" s="123">
        <f>SUM(U20:U22)</f>
        <v>22295.885759802375</v>
      </c>
      <c r="V23" s="123">
        <f>SUM(V20:V22)</f>
        <v>29644.258072473152</v>
      </c>
      <c r="W23" s="123">
        <f>SUM(W20:W22)</f>
        <v>38033.55461369752</v>
      </c>
      <c r="X23" s="123">
        <f>SUM(X20:X22)</f>
        <v>56681.58680169649</v>
      </c>
    </row>
  </sheetData>
  <sheetProtection/>
  <mergeCells count="4">
    <mergeCell ref="L21:O21"/>
    <mergeCell ref="L19:O19"/>
    <mergeCell ref="L22:O22"/>
    <mergeCell ref="L20:O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B2:G24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2" max="2" width="21.57421875" style="0" bestFit="1" customWidth="1"/>
    <col min="3" max="3" width="11.57421875" style="0" bestFit="1" customWidth="1"/>
    <col min="4" max="7" width="13.28125" style="0" bestFit="1" customWidth="1"/>
  </cols>
  <sheetData>
    <row r="2" spans="3:7" ht="15">
      <c r="C2" s="9" t="str">
        <f>+SP!C3</f>
        <v>Anno 1</v>
      </c>
      <c r="D2" s="9" t="str">
        <f>+SP!D3</f>
        <v>Anno 2</v>
      </c>
      <c r="E2" s="9" t="str">
        <f>+SP!E3</f>
        <v>Anno 3</v>
      </c>
      <c r="F2" s="9" t="str">
        <f>+SP!F3</f>
        <v>Anno 4</v>
      </c>
      <c r="G2" s="9" t="str">
        <f>+SP!G3</f>
        <v>Anno 5</v>
      </c>
    </row>
    <row r="3" spans="2:7" ht="15">
      <c r="B3" t="s">
        <v>37</v>
      </c>
      <c r="C3" s="28">
        <f>+MCL!D55+finanziamento!E33+Input!D21</f>
        <v>893222.2497272636</v>
      </c>
      <c r="D3" s="28">
        <f>+MCL!E55+finanziamento!F33+Input!E21+C3</f>
        <v>1807982.2497272636</v>
      </c>
      <c r="E3" s="28">
        <f>+MCL!F55+finanziamento!G33+Input!F21+D3</f>
        <v>2824382.2497272636</v>
      </c>
      <c r="F3" s="28">
        <f>+MCL!G55+finanziamento!H33+Input!G21+E3</f>
        <v>3956942.2497272636</v>
      </c>
      <c r="G3" s="28">
        <f>+MCL!H55+finanziamento!I33+Input!H21+F3</f>
        <v>5176622.249727264</v>
      </c>
    </row>
    <row r="4" spans="2:7" ht="15">
      <c r="B4" t="s">
        <v>62</v>
      </c>
      <c r="C4" s="28">
        <f>+MCL!M55+Inve!M20+Personale!D23+finanziamento!E34+'Altri costi'!D51+Iva!C27+Irap!E23+Input!D22+MCL!D75</f>
        <v>740978.7222222222</v>
      </c>
      <c r="D4" s="28">
        <f>+MCL!N55+Inve!N20+Personale!E23+finanziamento!F34+'Altri costi'!E51+Iva!D27+Irap!F23+Input!E22+C4+MCL!E75</f>
        <v>1489767.4316085798</v>
      </c>
      <c r="E4" s="28">
        <f>+MCL!O55+Inve!O20+Personale!F23+finanziamento!G34+'Altri costi'!F51+Iva!E27+Irap!G23+Input!F22+D4+MCL!F75</f>
        <v>2305973.8175599314</v>
      </c>
      <c r="F4" s="28">
        <f>+MCL!P55+Inve!P20+Personale!G23+finanziamento!H34+'Altri costi'!G51+Iva!F27+Irap!H23+Input!G22+E4+MCL!G75</f>
        <v>3231326.8063517525</v>
      </c>
      <c r="G4" s="28">
        <f>+MCL!Q55+Inve!Q20+Personale!H23+finanziamento!I34+'Altri costi'!H51+Iva!G27+Irap!I23+Input!H22+F4+MCL!H75</f>
        <v>4204739.541131951</v>
      </c>
    </row>
    <row r="6" spans="2:7" ht="15">
      <c r="B6" t="s">
        <v>334</v>
      </c>
      <c r="C6" s="89">
        <f>+IF((C3-C4)&gt;0,(C3-C4),0)</f>
        <v>152243.52750504133</v>
      </c>
      <c r="D6" s="89">
        <f>+IF((D3-D4)&gt;0,(D3-D4),0)</f>
        <v>318214.81811868376</v>
      </c>
      <c r="E6" s="89">
        <f>+IF((E3-E4)&gt;0,(E3-E4),0)</f>
        <v>518408.43216733215</v>
      </c>
      <c r="F6" s="89">
        <f>+IF((F3-F4)&gt;0,(F3-F4),0)</f>
        <v>725615.4433755111</v>
      </c>
      <c r="G6" s="89">
        <f>+IF((G3-G4)&gt;0,(G3-G4),0)</f>
        <v>971882.7085953131</v>
      </c>
    </row>
    <row r="7" spans="2:7" ht="15">
      <c r="B7" t="s">
        <v>335</v>
      </c>
      <c r="C7" s="89">
        <f>+IF((C3-C4)&lt;0,-(C3-C4),0)</f>
        <v>0</v>
      </c>
      <c r="D7" s="89">
        <f>+IF((D3-D4)&lt;0,-(D3-D4),0)</f>
        <v>0</v>
      </c>
      <c r="E7" s="89">
        <f>+IF((E3-E4)&lt;0,-(E3-E4),0)</f>
        <v>0</v>
      </c>
      <c r="F7" s="89">
        <f>+IF((F3-F4)&lt;0,-(F3-F4),0)</f>
        <v>0</v>
      </c>
      <c r="G7" s="89">
        <f>+IF((G3-G4)&lt;0,-(G3-G4),0)</f>
        <v>0</v>
      </c>
    </row>
    <row r="9" spans="2:7" ht="15">
      <c r="B9" t="s">
        <v>336</v>
      </c>
      <c r="C9" s="89">
        <f>+C7*Input!$D$115</f>
        <v>0</v>
      </c>
      <c r="D9" s="89">
        <f>+D7*Input!$D$115</f>
        <v>0</v>
      </c>
      <c r="E9" s="89">
        <f>+E7*Input!$D$115</f>
        <v>0</v>
      </c>
      <c r="F9" s="89">
        <f>+F7*Input!$D$115</f>
        <v>0</v>
      </c>
      <c r="G9" s="89">
        <f>+G7*Input!$D$115</f>
        <v>0</v>
      </c>
    </row>
    <row r="10" spans="2:7" ht="15">
      <c r="B10" t="s">
        <v>343</v>
      </c>
      <c r="C10" s="89">
        <f>+C6*Input!D117</f>
        <v>4567.30582515124</v>
      </c>
      <c r="D10" s="89">
        <f>+D6*Input!E117</f>
        <v>0</v>
      </c>
      <c r="E10" s="89">
        <f>+E6*Input!F117</f>
        <v>0</v>
      </c>
      <c r="F10" s="89">
        <f>+F6*Input!G117</f>
        <v>0</v>
      </c>
      <c r="G10" s="89">
        <f>+G6*Input!H117</f>
        <v>0</v>
      </c>
    </row>
    <row r="12" ht="15">
      <c r="B12" t="s">
        <v>346</v>
      </c>
    </row>
    <row r="13" spans="2:7" ht="15">
      <c r="B13" t="s">
        <v>336</v>
      </c>
      <c r="C13" s="89">
        <f>+C7*Input!$D$115</f>
        <v>0</v>
      </c>
      <c r="D13" s="89">
        <f>+D7*Input!$D$115+C13</f>
        <v>0</v>
      </c>
      <c r="E13" s="89">
        <f>+E7*Input!$D$115+D13</f>
        <v>0</v>
      </c>
      <c r="F13" s="89">
        <f>+F7*Input!$D$115+E13</f>
        <v>0</v>
      </c>
      <c r="G13" s="89">
        <f>+G7*Input!$D$115+F13</f>
        <v>0</v>
      </c>
    </row>
    <row r="14" spans="2:7" ht="15">
      <c r="B14" t="s">
        <v>343</v>
      </c>
      <c r="C14" s="89">
        <f>+C6*Input!D117</f>
        <v>4567.30582515124</v>
      </c>
      <c r="D14" s="89">
        <f>+D6*Input!E117+C14</f>
        <v>4567.30582515124</v>
      </c>
      <c r="E14" s="89">
        <f>+E6*Input!F117+D14</f>
        <v>4567.30582515124</v>
      </c>
      <c r="F14" s="89">
        <f>+F6*Input!G117+E14</f>
        <v>4567.30582515124</v>
      </c>
      <c r="G14" s="89">
        <f>+G6*Input!H117+F14</f>
        <v>4567.30582515124</v>
      </c>
    </row>
    <row r="16" spans="2:7" ht="15">
      <c r="B16" t="s">
        <v>338</v>
      </c>
      <c r="C16" s="89">
        <f>+C13</f>
        <v>0</v>
      </c>
      <c r="D16" s="89">
        <f aca="true" t="shared" si="0" ref="D16:G17">+D13</f>
        <v>0</v>
      </c>
      <c r="E16" s="89">
        <f t="shared" si="0"/>
        <v>0</v>
      </c>
      <c r="F16" s="89">
        <f t="shared" si="0"/>
        <v>0</v>
      </c>
      <c r="G16" s="89">
        <f t="shared" si="0"/>
        <v>0</v>
      </c>
    </row>
    <row r="17" spans="2:7" ht="15">
      <c r="B17" t="s">
        <v>344</v>
      </c>
      <c r="C17" s="89">
        <f>+C14</f>
        <v>4567.30582515124</v>
      </c>
      <c r="D17" s="89">
        <f t="shared" si="0"/>
        <v>4567.30582515124</v>
      </c>
      <c r="E17" s="89">
        <f t="shared" si="0"/>
        <v>4567.30582515124</v>
      </c>
      <c r="F17" s="89">
        <f t="shared" si="0"/>
        <v>4567.30582515124</v>
      </c>
      <c r="G17" s="89">
        <f t="shared" si="0"/>
        <v>4567.30582515124</v>
      </c>
    </row>
    <row r="18" spans="3:7" ht="15">
      <c r="C18" s="89"/>
      <c r="D18" s="89"/>
      <c r="E18" s="89"/>
      <c r="F18" s="89"/>
      <c r="G18" s="89"/>
    </row>
    <row r="19" spans="2:7" ht="15">
      <c r="B19" t="s">
        <v>345</v>
      </c>
      <c r="C19" s="89"/>
      <c r="D19" s="89"/>
      <c r="E19" s="89"/>
      <c r="F19" s="89"/>
      <c r="G19" s="89"/>
    </row>
    <row r="20" spans="2:7" ht="15">
      <c r="B20" t="s">
        <v>37</v>
      </c>
      <c r="C20" s="89">
        <f>+C3+C17</f>
        <v>897789.5555524149</v>
      </c>
      <c r="D20" s="89">
        <f>+D3+D17</f>
        <v>1812549.5555524149</v>
      </c>
      <c r="E20" s="89">
        <f>+E3+E17</f>
        <v>2828949.5555524146</v>
      </c>
      <c r="F20" s="89">
        <f>+F3+F17</f>
        <v>3961509.5555524146</v>
      </c>
      <c r="G20" s="89">
        <f>+G3+G17</f>
        <v>5181189.555552416</v>
      </c>
    </row>
    <row r="21" spans="2:7" ht="15">
      <c r="B21" t="s">
        <v>62</v>
      </c>
      <c r="C21" s="89">
        <f>+C4+C16</f>
        <v>740978.7222222222</v>
      </c>
      <c r="D21" s="89">
        <f>+D4+D16</f>
        <v>1489767.4316085798</v>
      </c>
      <c r="E21" s="89">
        <f>+E4+E16</f>
        <v>2305973.8175599314</v>
      </c>
      <c r="F21" s="89">
        <f>+F4+F16</f>
        <v>3231326.8063517525</v>
      </c>
      <c r="G21" s="89">
        <f>+G4+G16</f>
        <v>4204739.541131951</v>
      </c>
    </row>
    <row r="23" spans="2:7" ht="15">
      <c r="B23" t="s">
        <v>334</v>
      </c>
      <c r="C23" s="89">
        <f>+IF((C20-C21)&gt;0,(C20-C21),0)</f>
        <v>156810.8333301926</v>
      </c>
      <c r="D23" s="89">
        <f>+IF((D20-D21)&gt;0,(D20-D21),0)</f>
        <v>322782.12394383503</v>
      </c>
      <c r="E23" s="89">
        <f>+IF((E20-E21)&gt;0,(E20-E21),0)</f>
        <v>522975.7379924832</v>
      </c>
      <c r="F23" s="89">
        <f>+IF((F20-F21)&gt;0,(F20-F21),0)</f>
        <v>730182.7492006621</v>
      </c>
      <c r="G23" s="89">
        <f>+IF((G20-G21)&gt;0,(G20-G21),0)</f>
        <v>976450.0144204646</v>
      </c>
    </row>
    <row r="24" spans="2:7" ht="15">
      <c r="B24" t="s">
        <v>335</v>
      </c>
      <c r="C24" s="89">
        <f>+IF((C20-C21)&lt;0,-(C20-C21),0)</f>
        <v>0</v>
      </c>
      <c r="D24" s="89">
        <f>+IF((D20-D21)&lt;0,-(D20-D21),0)</f>
        <v>0</v>
      </c>
      <c r="E24" s="89">
        <f>+IF((E20-E21)&lt;0,-(E20-E21),0)</f>
        <v>0</v>
      </c>
      <c r="F24" s="89">
        <f>+IF((F20-F21)&lt;0,-(F20-F21),0)</f>
        <v>0</v>
      </c>
      <c r="G24" s="89">
        <f>+IF((G20-G21)&lt;0,-(G20-G21),0)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1"/>
  <sheetViews>
    <sheetView zoomScalePageLayoutView="0" workbookViewId="0" topLeftCell="A1">
      <selection activeCell="D28" sqref="D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L43"/>
  <sheetViews>
    <sheetView showGridLines="0" zoomScalePageLayoutView="0" workbookViewId="0" topLeftCell="A1">
      <pane xSplit="2" ySplit="3" topLeftCell="C2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38" sqref="D38"/>
    </sheetView>
  </sheetViews>
  <sheetFormatPr defaultColWidth="9.140625" defaultRowHeight="15"/>
  <cols>
    <col min="2" max="2" width="26.57421875" style="0" bestFit="1" customWidth="1"/>
    <col min="3" max="7" width="10.57421875" style="0" bestFit="1" customWidth="1"/>
  </cols>
  <sheetData>
    <row r="1" ht="15">
      <c r="A1" s="109" t="s">
        <v>349</v>
      </c>
    </row>
    <row r="3" spans="3:7" ht="15">
      <c r="C3" s="9" t="str">
        <f>+Input!I26</f>
        <v>Anno 1</v>
      </c>
      <c r="D3" s="9" t="str">
        <f>+Input!J26</f>
        <v>Anno 2</v>
      </c>
      <c r="E3" s="9" t="str">
        <f>+Input!K26</f>
        <v>Anno 3</v>
      </c>
      <c r="F3" s="9" t="str">
        <f>+Input!L26</f>
        <v>Anno 4</v>
      </c>
      <c r="G3" s="9" t="str">
        <f>+Input!M26</f>
        <v>Anno 5</v>
      </c>
    </row>
    <row r="4" spans="2:12" ht="15">
      <c r="B4" s="8" t="s">
        <v>33</v>
      </c>
      <c r="C4" s="38">
        <f>+Banca!C23</f>
        <v>156810.8333301926</v>
      </c>
      <c r="D4" s="38">
        <f>+Banca!D23</f>
        <v>322782.12394383503</v>
      </c>
      <c r="E4" s="38">
        <f>+Banca!E23</f>
        <v>522975.7379924832</v>
      </c>
      <c r="F4" s="38">
        <f>+Banca!F23</f>
        <v>730182.7492006621</v>
      </c>
      <c r="G4" s="38">
        <f>+Banca!G23</f>
        <v>976450.0144204646</v>
      </c>
      <c r="H4" s="28"/>
      <c r="I4" s="28"/>
      <c r="L4" s="28"/>
    </row>
    <row r="5" spans="2:12" ht="15">
      <c r="B5" s="8"/>
      <c r="C5" s="29"/>
      <c r="D5" s="29"/>
      <c r="E5" s="29"/>
      <c r="F5" s="29"/>
      <c r="G5" s="29"/>
      <c r="H5" s="28"/>
      <c r="I5" s="28"/>
      <c r="L5" s="28"/>
    </row>
    <row r="6" spans="2:12" ht="15">
      <c r="B6" s="8" t="s">
        <v>329</v>
      </c>
      <c r="C6" s="38">
        <f>SUM(C7:C9)</f>
        <v>0</v>
      </c>
      <c r="D6" s="38">
        <f>SUM(D7:D9)</f>
        <v>0</v>
      </c>
      <c r="E6" s="38">
        <f>SUM(E7:E9)</f>
        <v>0</v>
      </c>
      <c r="F6" s="38">
        <f>SUM(F7:F9)</f>
        <v>0</v>
      </c>
      <c r="G6" s="38">
        <f>SUM(G7:G9)</f>
        <v>0</v>
      </c>
      <c r="H6" s="28"/>
      <c r="I6" s="28"/>
      <c r="L6" s="28"/>
    </row>
    <row r="7" spans="2:12" ht="15">
      <c r="B7" t="s">
        <v>18</v>
      </c>
      <c r="C7" s="29">
        <f>+MCL!D27</f>
        <v>0</v>
      </c>
      <c r="D7" s="29">
        <f>+MCL!E27</f>
        <v>0</v>
      </c>
      <c r="E7" s="29">
        <f>+MCL!F27</f>
        <v>0</v>
      </c>
      <c r="F7" s="29">
        <f>+MCL!G27</f>
        <v>0</v>
      </c>
      <c r="G7" s="29">
        <f>+MCL!H27</f>
        <v>0</v>
      </c>
      <c r="I7" s="28"/>
      <c r="L7" s="28"/>
    </row>
    <row r="8" spans="2:8" ht="15">
      <c r="B8" t="s">
        <v>24</v>
      </c>
      <c r="C8" s="29">
        <f>+Iva!C25</f>
        <v>0</v>
      </c>
      <c r="D8" s="29">
        <f>+Iva!D25</f>
        <v>0</v>
      </c>
      <c r="E8" s="29">
        <f>+Iva!E25</f>
        <v>0</v>
      </c>
      <c r="F8" s="29">
        <f>+Iva!F25</f>
        <v>0</v>
      </c>
      <c r="G8" s="29">
        <f>+Iva!G25</f>
        <v>0</v>
      </c>
      <c r="H8" s="28"/>
    </row>
    <row r="9" spans="2:8" ht="15">
      <c r="B9" t="s">
        <v>300</v>
      </c>
      <c r="C9" s="29">
        <f>+Irap!E21</f>
        <v>0</v>
      </c>
      <c r="D9" s="29">
        <f>+Irap!F21</f>
        <v>0</v>
      </c>
      <c r="E9" s="29">
        <f>+Irap!G21</f>
        <v>0</v>
      </c>
      <c r="F9" s="29">
        <f>+Irap!H21</f>
        <v>0</v>
      </c>
      <c r="G9" s="29">
        <f>+Irap!I21</f>
        <v>0</v>
      </c>
      <c r="H9" s="28"/>
    </row>
    <row r="10" spans="3:8" ht="15">
      <c r="C10" s="29"/>
      <c r="D10" s="29"/>
      <c r="E10" s="29"/>
      <c r="F10" s="29"/>
      <c r="G10" s="29"/>
      <c r="H10" s="28"/>
    </row>
    <row r="11" spans="2:8" ht="15">
      <c r="B11" s="8" t="s">
        <v>39</v>
      </c>
      <c r="C11" s="38">
        <f>+MCL!M13</f>
        <v>0</v>
      </c>
      <c r="D11" s="38">
        <f>+MCL!N13</f>
        <v>0</v>
      </c>
      <c r="E11" s="38">
        <f>+MCL!O13</f>
        <v>0</v>
      </c>
      <c r="F11" s="38">
        <f>+MCL!P13</f>
        <v>0</v>
      </c>
      <c r="G11" s="38">
        <f>+MCL!Q13</f>
        <v>0</v>
      </c>
      <c r="H11" s="28"/>
    </row>
    <row r="13" spans="2:7" ht="15">
      <c r="B13" s="9" t="s">
        <v>40</v>
      </c>
      <c r="C13" s="38">
        <f>+C14+C15-C16-C17</f>
        <v>165000</v>
      </c>
      <c r="D13" s="38">
        <f>+D14+D15-D16-D17</f>
        <v>110000</v>
      </c>
      <c r="E13" s="38">
        <f>+E14+E15-E16-E17</f>
        <v>55000</v>
      </c>
      <c r="F13" s="38">
        <f>+F14+F15-F16-F17</f>
        <v>0</v>
      </c>
      <c r="G13" s="38">
        <f>+G14+G15-G16-G17</f>
        <v>0</v>
      </c>
    </row>
    <row r="14" spans="2:7" ht="15">
      <c r="B14" t="s">
        <v>54</v>
      </c>
      <c r="C14" s="29">
        <f>+Input!E54</f>
        <v>200000</v>
      </c>
      <c r="D14" s="29">
        <f>+Input!F54+C14</f>
        <v>200000</v>
      </c>
      <c r="E14" s="29">
        <f>+Input!G54+D14</f>
        <v>200000</v>
      </c>
      <c r="F14" s="29">
        <f>+Input!H54+E14</f>
        <v>200000</v>
      </c>
      <c r="G14" s="29">
        <f>+Input!I54+F14</f>
        <v>200000</v>
      </c>
    </row>
    <row r="15" spans="2:7" ht="15">
      <c r="B15" t="s">
        <v>55</v>
      </c>
      <c r="C15" s="29">
        <f>+Input!E55</f>
        <v>20000</v>
      </c>
      <c r="D15" s="29">
        <f>+Input!F55+C15</f>
        <v>20000</v>
      </c>
      <c r="E15" s="29">
        <f>+Input!G55+D15</f>
        <v>20000</v>
      </c>
      <c r="F15" s="29">
        <f>+Input!H55+E15</f>
        <v>20000</v>
      </c>
      <c r="G15" s="29">
        <f>+Input!I55+F15</f>
        <v>20000</v>
      </c>
    </row>
    <row r="16" spans="2:7" ht="15">
      <c r="B16" t="s">
        <v>56</v>
      </c>
      <c r="C16" s="29">
        <f>+Inve!D59</f>
        <v>50000</v>
      </c>
      <c r="D16" s="29">
        <f>+Inve!E59</f>
        <v>100000</v>
      </c>
      <c r="E16" s="29">
        <f>+Inve!F59</f>
        <v>150000</v>
      </c>
      <c r="F16" s="29">
        <f>+Inve!G59</f>
        <v>200000</v>
      </c>
      <c r="G16" s="29">
        <f>+Inve!H59</f>
        <v>200000</v>
      </c>
    </row>
    <row r="17" spans="2:7" ht="15">
      <c r="B17" t="s">
        <v>57</v>
      </c>
      <c r="C17" s="29">
        <f>+Inve!D60</f>
        <v>5000</v>
      </c>
      <c r="D17" s="29">
        <f>+Inve!E60</f>
        <v>10000</v>
      </c>
      <c r="E17" s="29">
        <f>+Inve!F60</f>
        <v>15000</v>
      </c>
      <c r="F17" s="29">
        <f>+Inve!G60</f>
        <v>20000</v>
      </c>
      <c r="G17" s="29">
        <f>+Inve!H60</f>
        <v>20000</v>
      </c>
    </row>
    <row r="19" spans="2:12" ht="15">
      <c r="B19" s="8" t="s">
        <v>29</v>
      </c>
      <c r="C19" s="38">
        <f>+C13+C11+C6+C4</f>
        <v>321810.8333301926</v>
      </c>
      <c r="D19" s="38">
        <f>+D4+D7+D8+D11+D13+D9</f>
        <v>432782.12394383503</v>
      </c>
      <c r="E19" s="38">
        <f>+E4+E7+E8+E11+E13+E9</f>
        <v>577975.7379924832</v>
      </c>
      <c r="F19" s="38">
        <f>+F4+F7+F8+F11+F13+F9</f>
        <v>730182.7492006621</v>
      </c>
      <c r="G19" s="38">
        <f>+G4+G7+G8+G11+G13+G9</f>
        <v>976450.0144204646</v>
      </c>
      <c r="H19" s="38"/>
      <c r="L19" s="28"/>
    </row>
    <row r="21" ht="15">
      <c r="D21" s="28"/>
    </row>
    <row r="22" spans="4:12" ht="15">
      <c r="D22" s="28"/>
      <c r="L22" s="28"/>
    </row>
    <row r="23" spans="2:8" ht="15">
      <c r="B23" s="8" t="s">
        <v>34</v>
      </c>
      <c r="C23" s="38">
        <f>+Banca!C24</f>
        <v>0</v>
      </c>
      <c r="D23" s="38">
        <f>+Banca!D24</f>
        <v>0</v>
      </c>
      <c r="E23" s="38">
        <f>+Banca!E24</f>
        <v>0</v>
      </c>
      <c r="F23" s="38">
        <f>+Banca!F24</f>
        <v>0</v>
      </c>
      <c r="G23" s="38">
        <f>+Banca!G24</f>
        <v>0</v>
      </c>
      <c r="H23" s="28"/>
    </row>
    <row r="24" spans="2:8" ht="15">
      <c r="B24" s="8"/>
      <c r="C24" s="29"/>
      <c r="D24" s="29"/>
      <c r="E24" s="29"/>
      <c r="F24" s="29"/>
      <c r="G24" s="29"/>
      <c r="H24" s="28"/>
    </row>
    <row r="25" spans="2:8" ht="15">
      <c r="B25" s="8" t="s">
        <v>330</v>
      </c>
      <c r="C25" s="38">
        <f>SUM(C26:C29)</f>
        <v>137075.1138160698</v>
      </c>
      <c r="D25" s="38">
        <f>SUM(D26:D29)</f>
        <v>156642.7359829155</v>
      </c>
      <c r="E25" s="38">
        <f>SUM(E26:E29)</f>
        <v>179434.87933264463</v>
      </c>
      <c r="F25" s="38">
        <f>SUM(F26:F29)</f>
        <v>173812.81976546586</v>
      </c>
      <c r="G25" s="38">
        <f>SUM(G26:G29)</f>
        <v>182832.55323923274</v>
      </c>
      <c r="H25" s="28"/>
    </row>
    <row r="26" spans="2:12" ht="15">
      <c r="B26" t="s">
        <v>23</v>
      </c>
      <c r="C26" s="29">
        <f>+MCL!D41</f>
        <v>33342.222222222226</v>
      </c>
      <c r="D26" s="29">
        <f>+MCL!E41</f>
        <v>40288.51851851852</v>
      </c>
      <c r="E26" s="29">
        <f>+MCL!F41</f>
        <v>45150.92592592593</v>
      </c>
      <c r="F26" s="29">
        <f>+MCL!G41</f>
        <v>50707.962962962956</v>
      </c>
      <c r="G26" s="29">
        <f>+MCL!H41</f>
        <v>54875.74074074074</v>
      </c>
      <c r="L26" s="28"/>
    </row>
    <row r="27" spans="2:12" ht="15">
      <c r="B27" t="s">
        <v>63</v>
      </c>
      <c r="C27" s="29">
        <f>+Inve!M13</f>
        <v>96200</v>
      </c>
      <c r="D27" s="29">
        <f>+Inve!N13+C27</f>
        <v>96200</v>
      </c>
      <c r="E27" s="29">
        <f>+Inve!O13+D27</f>
        <v>96200</v>
      </c>
      <c r="F27" s="29">
        <f>+Inve!P13+E27</f>
        <v>96200</v>
      </c>
      <c r="G27" s="29">
        <f>+Inve!Q13+F27</f>
        <v>96200</v>
      </c>
      <c r="L27" s="28"/>
    </row>
    <row r="28" spans="2:12" ht="15">
      <c r="B28" t="s">
        <v>301</v>
      </c>
      <c r="C28" s="29">
        <f>+Irap!E20</f>
        <v>5129.391593847566</v>
      </c>
      <c r="D28" s="29">
        <f>+Irap!F20</f>
        <v>2320.3007977303387</v>
      </c>
      <c r="E28" s="29">
        <f>+Irap!G20</f>
        <v>3600.276323385362</v>
      </c>
      <c r="F28" s="29">
        <f>+Irap!H20</f>
        <v>5061.565135836234</v>
      </c>
      <c r="G28" s="29">
        <f>+Irap!I20</f>
        <v>8309.770831825343</v>
      </c>
      <c r="L28" s="28"/>
    </row>
    <row r="29" spans="2:8" ht="15">
      <c r="B29" t="s">
        <v>20</v>
      </c>
      <c r="C29" s="29">
        <f>+Iva!C26</f>
        <v>2403.5</v>
      </c>
      <c r="D29" s="29">
        <f>+Iva!D26</f>
        <v>17833.91666666667</v>
      </c>
      <c r="E29" s="29">
        <f>+Iva!E26</f>
        <v>34483.67708333333</v>
      </c>
      <c r="F29" s="29">
        <f>+Iva!F26</f>
        <v>21843.29166666667</v>
      </c>
      <c r="G29" s="29">
        <f>+Iva!G26</f>
        <v>23447.04166666667</v>
      </c>
      <c r="H29" s="28"/>
    </row>
    <row r="30" spans="3:8" ht="15">
      <c r="C30" s="29"/>
      <c r="D30" s="29"/>
      <c r="E30" s="29"/>
      <c r="F30" s="29"/>
      <c r="G30" s="29"/>
      <c r="H30" s="28"/>
    </row>
    <row r="31" spans="2:8" ht="15">
      <c r="B31" s="8" t="s">
        <v>333</v>
      </c>
      <c r="C31" s="38">
        <f>SUM(C32:C34)</f>
        <v>147802.24972726352</v>
      </c>
      <c r="D31" s="38">
        <f>SUM(D32:D34)</f>
        <v>145097.8569354355</v>
      </c>
      <c r="E31" s="38">
        <f>SUM(E32:E34)</f>
        <v>141851.3566481795</v>
      </c>
      <c r="F31" s="38">
        <f>SUM(F32:F34)</f>
        <v>138024.80134081558</v>
      </c>
      <c r="G31" s="38">
        <f>SUM(G32:G34)</f>
        <v>133577.58716193622</v>
      </c>
      <c r="H31" s="28"/>
    </row>
    <row r="32" spans="2:8" ht="15">
      <c r="B32" t="s">
        <v>331</v>
      </c>
      <c r="C32" s="29">
        <f>+Personale!D22</f>
        <v>5040</v>
      </c>
      <c r="D32" s="29">
        <f>+Personale!E22+C32</f>
        <v>10080</v>
      </c>
      <c r="E32" s="29">
        <f>+Personale!F22+D32</f>
        <v>15120</v>
      </c>
      <c r="F32" s="29">
        <f>+Personale!G22+E32</f>
        <v>20160</v>
      </c>
      <c r="G32" s="29">
        <f>+Personale!H22+F32</f>
        <v>25200</v>
      </c>
      <c r="H32" s="28"/>
    </row>
    <row r="33" spans="2:8" ht="15">
      <c r="B33" t="s">
        <v>224</v>
      </c>
      <c r="C33" s="106">
        <f>+finanziamento!E22</f>
        <v>92762.24972726352</v>
      </c>
      <c r="D33" s="106">
        <f>+finanziamento!F22</f>
        <v>85017.8569354355</v>
      </c>
      <c r="E33" s="106">
        <f>+finanziamento!G22</f>
        <v>76731.3566481795</v>
      </c>
      <c r="F33" s="106">
        <f>+finanziamento!H22</f>
        <v>67864.80134081558</v>
      </c>
      <c r="G33" s="106">
        <f>+finanziamento!I22</f>
        <v>58377.5871619362</v>
      </c>
      <c r="H33" s="28"/>
    </row>
    <row r="34" spans="2:8" ht="15">
      <c r="B34" t="s">
        <v>332</v>
      </c>
      <c r="C34" s="106">
        <f>+Input!D21</f>
        <v>50000</v>
      </c>
      <c r="D34" s="106">
        <f>+C34+Input!E21</f>
        <v>50000</v>
      </c>
      <c r="E34" s="106">
        <f>+D34+Input!F21</f>
        <v>50000</v>
      </c>
      <c r="F34" s="106">
        <f>+E34+Input!G21</f>
        <v>50000</v>
      </c>
      <c r="G34" s="106">
        <f>+F34+Input!H21</f>
        <v>50000</v>
      </c>
      <c r="H34" s="28"/>
    </row>
    <row r="36" spans="2:7" ht="15">
      <c r="B36" s="8" t="s">
        <v>252</v>
      </c>
      <c r="C36" s="38">
        <f>SUM(C37:C38)</f>
        <v>36933.469786859234</v>
      </c>
      <c r="D36" s="38">
        <f>SUM(D37:D38)</f>
        <v>131041.531025484</v>
      </c>
      <c r="E36" s="38">
        <f>SUM(E37:E38)</f>
        <v>256689.50201165953</v>
      </c>
      <c r="F36" s="38">
        <f>SUM(F37:F38)</f>
        <v>418345.12809438095</v>
      </c>
      <c r="G36" s="38">
        <f>SUM(G37:G38)</f>
        <v>660039.8740192953</v>
      </c>
    </row>
    <row r="37" spans="2:8" ht="15">
      <c r="B37" t="s">
        <v>32</v>
      </c>
      <c r="D37" s="29">
        <f>+C37+C38</f>
        <v>36933.469786859234</v>
      </c>
      <c r="E37" s="29">
        <f>+D37+D38</f>
        <v>131041.531025484</v>
      </c>
      <c r="F37" s="29">
        <f>+E37+E38</f>
        <v>256689.50201165953</v>
      </c>
      <c r="G37" s="29">
        <f>+F37+F38</f>
        <v>418345.12809438095</v>
      </c>
      <c r="H37" s="28"/>
    </row>
    <row r="38" spans="2:9" ht="15">
      <c r="B38" t="s">
        <v>31</v>
      </c>
      <c r="C38" s="29">
        <f>+'CE'!D50</f>
        <v>36933.469786859234</v>
      </c>
      <c r="D38" s="29">
        <f>+'CE'!E50-Input!E22</f>
        <v>94108.06123862477</v>
      </c>
      <c r="E38" s="29">
        <f>+'CE'!F50-Input!F22</f>
        <v>125647.97098617553</v>
      </c>
      <c r="F38" s="29">
        <f>+'CE'!G50-Input!G22</f>
        <v>161655.6260827214</v>
      </c>
      <c r="G38" s="29">
        <f>+'CE'!H50-Input!H22</f>
        <v>241694.7459249144</v>
      </c>
      <c r="H38" s="28"/>
      <c r="I38" s="28"/>
    </row>
    <row r="39" spans="2:8" ht="15">
      <c r="B39" s="8" t="s">
        <v>30</v>
      </c>
      <c r="C39" s="38">
        <f>+C23+C25+C31+C36</f>
        <v>321810.83333019254</v>
      </c>
      <c r="D39" s="38">
        <f>+D23+D25+D31+D36</f>
        <v>432782.12394383503</v>
      </c>
      <c r="E39" s="38">
        <f>+E23+E25+E31+E36</f>
        <v>577975.7379924837</v>
      </c>
      <c r="F39" s="38">
        <f>+F23+F25+F31+F36</f>
        <v>730182.7492006624</v>
      </c>
      <c r="G39" s="38">
        <f>+G23+G25+G31+G36</f>
        <v>976450.0144204643</v>
      </c>
      <c r="H39" s="38"/>
    </row>
    <row r="41" spans="2:7" ht="15">
      <c r="B41" s="8" t="s">
        <v>325</v>
      </c>
      <c r="C41" s="28">
        <f>+C19-C39</f>
        <v>0</v>
      </c>
      <c r="D41" s="28">
        <f>+D19-D39</f>
        <v>0</v>
      </c>
      <c r="E41" s="28">
        <f>+E19-E39</f>
        <v>0</v>
      </c>
      <c r="F41" s="28">
        <f>+F19-F39</f>
        <v>0</v>
      </c>
      <c r="G41" s="28">
        <f>+G19-G39</f>
        <v>0</v>
      </c>
    </row>
    <row r="42" spans="3:7" ht="15">
      <c r="C42" s="28"/>
      <c r="D42" s="28"/>
      <c r="E42" s="28"/>
      <c r="F42" s="28"/>
      <c r="G42" s="28"/>
    </row>
    <row r="43" spans="5:7" ht="15">
      <c r="E43" s="28"/>
      <c r="F43" s="28"/>
      <c r="G43" s="28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61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7" sqref="B7"/>
    </sheetView>
  </sheetViews>
  <sheetFormatPr defaultColWidth="9.140625" defaultRowHeight="15"/>
  <cols>
    <col min="2" max="2" width="36.00390625" style="0" bestFit="1" customWidth="1"/>
    <col min="3" max="3" width="5.57421875" style="0" bestFit="1" customWidth="1"/>
    <col min="4" max="4" width="14.7109375" style="0" bestFit="1" customWidth="1"/>
    <col min="5" max="8" width="11.57421875" style="0" bestFit="1" customWidth="1"/>
  </cols>
  <sheetData>
    <row r="1" ht="15">
      <c r="A1" s="109" t="s">
        <v>349</v>
      </c>
    </row>
    <row r="2" spans="4:8" ht="15">
      <c r="D2" s="9" t="str">
        <f>+Input!I26</f>
        <v>Anno 1</v>
      </c>
      <c r="E2" s="9" t="str">
        <f>+Input!J26</f>
        <v>Anno 2</v>
      </c>
      <c r="F2" s="9" t="str">
        <f>+Input!K26</f>
        <v>Anno 3</v>
      </c>
      <c r="G2" s="9" t="str">
        <f>+Input!L26</f>
        <v>Anno 4</v>
      </c>
      <c r="H2" s="9" t="str">
        <f>+Input!M26</f>
        <v>Anno 5</v>
      </c>
    </row>
    <row r="3" spans="2:8" ht="15">
      <c r="B3" s="8" t="s">
        <v>0</v>
      </c>
      <c r="C3" s="8"/>
      <c r="D3" s="38">
        <f>+SUM(Input!I27:I35)</f>
        <v>626000</v>
      </c>
      <c r="E3" s="38">
        <f>+SUM(Input!J27:J35)</f>
        <v>756000</v>
      </c>
      <c r="F3" s="38">
        <f>+SUM(Input!K27:K35)</f>
        <v>840000</v>
      </c>
      <c r="G3" s="38">
        <f>+SUM(Input!L27:L35)</f>
        <v>936000</v>
      </c>
      <c r="H3" s="38">
        <f>+SUM(Input!M27:M35)</f>
        <v>1008000</v>
      </c>
    </row>
    <row r="5" spans="2:8" ht="15">
      <c r="B5" s="8" t="s">
        <v>392</v>
      </c>
      <c r="D5" s="38">
        <f>+D6+D7</f>
        <v>382444.44444444444</v>
      </c>
      <c r="E5" s="38">
        <f>+E6+E7</f>
        <v>461888.8888888889</v>
      </c>
      <c r="F5" s="38">
        <f>+F6+F7</f>
        <v>513611.11111111107</v>
      </c>
      <c r="G5" s="38">
        <f>+G6+G7</f>
        <v>572722.2222222222</v>
      </c>
      <c r="H5" s="38">
        <f>+H6+H7</f>
        <v>617055.5555555556</v>
      </c>
    </row>
    <row r="6" spans="2:8" ht="15">
      <c r="B6" t="s">
        <v>9</v>
      </c>
      <c r="C6" s="8"/>
      <c r="D6" s="38">
        <f>+MCL!D13</f>
        <v>358444.44444444444</v>
      </c>
      <c r="E6" s="38">
        <f>+MCL!E13</f>
        <v>432888.8888888889</v>
      </c>
      <c r="F6" s="38">
        <f>+MCL!F13</f>
        <v>481111.11111111107</v>
      </c>
      <c r="G6" s="38">
        <f>+MCL!G13</f>
        <v>536222.2222222222</v>
      </c>
      <c r="H6" s="38">
        <f>+MCL!H13</f>
        <v>577555.5555555556</v>
      </c>
    </row>
    <row r="7" spans="2:8" ht="15">
      <c r="B7" t="s">
        <v>391</v>
      </c>
      <c r="C7" s="8"/>
      <c r="D7" s="38">
        <f>+MCL!D60</f>
        <v>24000</v>
      </c>
      <c r="E7" s="38">
        <f>+MCL!E60</f>
        <v>29000</v>
      </c>
      <c r="F7" s="38">
        <f>+MCL!F60</f>
        <v>32500</v>
      </c>
      <c r="G7" s="38">
        <f>+MCL!G60</f>
        <v>36500</v>
      </c>
      <c r="H7" s="38">
        <f>+MCL!H60</f>
        <v>39500</v>
      </c>
    </row>
    <row r="8" spans="4:8" ht="15">
      <c r="D8" s="29"/>
      <c r="E8" s="29"/>
      <c r="F8" s="29"/>
      <c r="G8" s="29"/>
      <c r="H8" s="29"/>
    </row>
    <row r="9" spans="2:8" ht="15">
      <c r="B9" s="8" t="s">
        <v>326</v>
      </c>
      <c r="C9" s="8"/>
      <c r="D9" s="38">
        <f>+D3-D5</f>
        <v>243555.55555555556</v>
      </c>
      <c r="E9" s="38">
        <f>+E3-E5</f>
        <v>294111.1111111111</v>
      </c>
      <c r="F9" s="38">
        <f>+F3-F5</f>
        <v>326388.88888888893</v>
      </c>
      <c r="G9" s="38">
        <f>+G3-G5</f>
        <v>363277.77777777775</v>
      </c>
      <c r="H9" s="38">
        <f>+H3-H5</f>
        <v>390944.4444444444</v>
      </c>
    </row>
    <row r="11" spans="2:8" ht="15">
      <c r="B11" s="8" t="s">
        <v>226</v>
      </c>
      <c r="C11" s="8"/>
      <c r="D11" s="38">
        <f>SUM(D12:D32)</f>
        <v>54600</v>
      </c>
      <c r="E11" s="38">
        <f>SUM(E12:E32)</f>
        <v>41600</v>
      </c>
      <c r="F11" s="38">
        <f>SUM(F12:F32)</f>
        <v>41600</v>
      </c>
      <c r="G11" s="38">
        <f>SUM(G12:G32)</f>
        <v>41600</v>
      </c>
      <c r="H11" s="38">
        <f>SUM(H12:H32)</f>
        <v>41600</v>
      </c>
    </row>
    <row r="12" spans="2:8" ht="15">
      <c r="B12" t="str">
        <f>+Input!C91</f>
        <v>spese utenze</v>
      </c>
      <c r="D12" s="29">
        <f>+Input!F91</f>
        <v>12000</v>
      </c>
      <c r="E12" s="29">
        <f>+Input!G91</f>
        <v>12000</v>
      </c>
      <c r="F12" s="29">
        <f>+Input!H91</f>
        <v>12000</v>
      </c>
      <c r="G12" s="29">
        <f>+Input!I91</f>
        <v>12000</v>
      </c>
      <c r="H12" s="29">
        <f>+Input!J91</f>
        <v>12000</v>
      </c>
    </row>
    <row r="13" spans="2:8" ht="15">
      <c r="B13" t="str">
        <f>+Input!C92</f>
        <v>spese di rappresentanza</v>
      </c>
      <c r="D13" s="29">
        <f>+Input!F92</f>
        <v>0</v>
      </c>
      <c r="E13" s="29">
        <f>+Input!G92</f>
        <v>0</v>
      </c>
      <c r="F13" s="29">
        <f>+Input!H92</f>
        <v>0</v>
      </c>
      <c r="G13" s="29">
        <f>+Input!I92</f>
        <v>0</v>
      </c>
      <c r="H13" s="29">
        <f>+Input!J92</f>
        <v>0</v>
      </c>
    </row>
    <row r="14" spans="2:8" ht="15">
      <c r="B14" t="str">
        <f>+Input!C93</f>
        <v>spese di pubblicità e promozioni</v>
      </c>
      <c r="D14" s="29">
        <f>+Input!F93</f>
        <v>15000</v>
      </c>
      <c r="E14" s="29">
        <f>+Input!G93</f>
        <v>2000</v>
      </c>
      <c r="F14" s="29">
        <f>+Input!H93</f>
        <v>2000</v>
      </c>
      <c r="G14" s="29">
        <f>+Input!I93</f>
        <v>2000</v>
      </c>
      <c r="H14" s="29">
        <f>+Input!J93</f>
        <v>2000</v>
      </c>
    </row>
    <row r="15" spans="2:8" ht="15">
      <c r="B15" t="str">
        <f>+Input!C94</f>
        <v>beni strumentali inf. al milione</v>
      </c>
      <c r="D15" s="29">
        <f>+Input!F94</f>
        <v>0</v>
      </c>
      <c r="E15" s="29">
        <f>+Input!G94</f>
        <v>0</v>
      </c>
      <c r="F15" s="29">
        <f>+Input!H94</f>
        <v>0</v>
      </c>
      <c r="G15" s="29">
        <f>+Input!I94</f>
        <v>0</v>
      </c>
      <c r="H15" s="29">
        <f>+Input!J94</f>
        <v>0</v>
      </c>
    </row>
    <row r="16" spans="2:8" ht="15">
      <c r="B16" t="str">
        <f>+Input!C95</f>
        <v>spese di trasporto</v>
      </c>
      <c r="D16" s="29">
        <f>+Input!F95</f>
        <v>0</v>
      </c>
      <c r="E16" s="29">
        <f>+Input!G95</f>
        <v>0</v>
      </c>
      <c r="F16" s="29">
        <f>+Input!H95</f>
        <v>0</v>
      </c>
      <c r="G16" s="29">
        <f>+Input!I95</f>
        <v>0</v>
      </c>
      <c r="H16" s="29">
        <f>+Input!J95</f>
        <v>0</v>
      </c>
    </row>
    <row r="17" spans="2:8" ht="15">
      <c r="B17" t="str">
        <f>+Input!C96</f>
        <v>lavorazioni presso terzi</v>
      </c>
      <c r="D17" s="29">
        <f>+Input!F96</f>
        <v>0</v>
      </c>
      <c r="E17" s="29">
        <f>+Input!G96</f>
        <v>0</v>
      </c>
      <c r="F17" s="29">
        <f>+Input!H96</f>
        <v>0</v>
      </c>
      <c r="G17" s="29">
        <f>+Input!I96</f>
        <v>0</v>
      </c>
      <c r="H17" s="29">
        <f>+Input!J96</f>
        <v>0</v>
      </c>
    </row>
    <row r="18" spans="2:8" ht="15">
      <c r="B18" t="str">
        <f>+Input!C97</f>
        <v>consulenze legali, fiscali, notarili, ecc…</v>
      </c>
      <c r="D18" s="29">
        <f>+Input!F97</f>
        <v>600</v>
      </c>
      <c r="E18" s="29">
        <f>+Input!G97</f>
        <v>600</v>
      </c>
      <c r="F18" s="29">
        <f>+Input!H97</f>
        <v>600</v>
      </c>
      <c r="G18" s="29">
        <f>+Input!I97</f>
        <v>600</v>
      </c>
      <c r="H18" s="29">
        <f>+Input!J97</f>
        <v>600</v>
      </c>
    </row>
    <row r="19" spans="2:8" ht="15">
      <c r="B19" t="str">
        <f>+Input!C98</f>
        <v>compensi amministratori</v>
      </c>
      <c r="D19" s="29">
        <f>+Input!F98</f>
        <v>0</v>
      </c>
      <c r="E19" s="29">
        <f>+Input!G98</f>
        <v>0</v>
      </c>
      <c r="F19" s="29">
        <f>+Input!H98</f>
        <v>0</v>
      </c>
      <c r="G19" s="29">
        <f>+Input!I98</f>
        <v>0</v>
      </c>
      <c r="H19" s="29">
        <f>+Input!J98</f>
        <v>0</v>
      </c>
    </row>
    <row r="20" spans="2:8" ht="15">
      <c r="B20" t="str">
        <f>+Input!C99</f>
        <v>affitti </v>
      </c>
      <c r="D20" s="29">
        <f>+Input!F99</f>
        <v>24000</v>
      </c>
      <c r="E20" s="29">
        <f>+Input!G99</f>
        <v>24000</v>
      </c>
      <c r="F20" s="29">
        <f>+Input!H99</f>
        <v>24000</v>
      </c>
      <c r="G20" s="29">
        <f>+Input!I99</f>
        <v>24000</v>
      </c>
      <c r="H20" s="29">
        <f>+Input!J99</f>
        <v>24000</v>
      </c>
    </row>
    <row r="21" spans="2:8" ht="15">
      <c r="B21" t="str">
        <f>+Input!C100</f>
        <v>altri costi amministrativi</v>
      </c>
      <c r="D21" s="29">
        <f>+Input!F100</f>
        <v>0</v>
      </c>
      <c r="E21" s="29">
        <f>+Input!G100</f>
        <v>0</v>
      </c>
      <c r="F21" s="29">
        <f>+Input!H100</f>
        <v>0</v>
      </c>
      <c r="G21" s="29">
        <f>+Input!I100</f>
        <v>0</v>
      </c>
      <c r="H21" s="29">
        <f>+Input!J100</f>
        <v>0</v>
      </c>
    </row>
    <row r="22" spans="2:8" ht="15">
      <c r="B22" t="str">
        <f>+Input!C101</f>
        <v>Costi diversi</v>
      </c>
      <c r="D22" s="29">
        <f>+Input!F101</f>
        <v>1000</v>
      </c>
      <c r="E22" s="29">
        <f>+Input!G101</f>
        <v>1000</v>
      </c>
      <c r="F22" s="29">
        <f>+Input!H101</f>
        <v>1000</v>
      </c>
      <c r="G22" s="29">
        <f>+Input!I101</f>
        <v>1000</v>
      </c>
      <c r="H22" s="29">
        <f>+Input!J101</f>
        <v>1000</v>
      </c>
    </row>
    <row r="23" spans="2:8" ht="15">
      <c r="B23" t="str">
        <f>+Input!C102</f>
        <v>Premi assicurativi</v>
      </c>
      <c r="D23" s="29">
        <f>+Input!F102</f>
        <v>2000</v>
      </c>
      <c r="E23" s="29">
        <f>+Input!G102</f>
        <v>2000</v>
      </c>
      <c r="F23" s="29">
        <f>+Input!H102</f>
        <v>2000</v>
      </c>
      <c r="G23" s="29">
        <f>+Input!I102</f>
        <v>2000</v>
      </c>
      <c r="H23" s="29">
        <f>+Input!J102</f>
        <v>2000</v>
      </c>
    </row>
    <row r="24" spans="2:8" ht="15">
      <c r="B24" t="str">
        <f>+Input!C103</f>
        <v>Altri costi 1</v>
      </c>
      <c r="D24" s="29">
        <f>+Input!F103</f>
        <v>0</v>
      </c>
      <c r="E24" s="29">
        <f>+Input!G103</f>
        <v>0</v>
      </c>
      <c r="F24" s="29">
        <f>+Input!H103</f>
        <v>0</v>
      </c>
      <c r="G24" s="29">
        <f>+Input!I103</f>
        <v>0</v>
      </c>
      <c r="H24" s="29">
        <f>+Input!J103</f>
        <v>0</v>
      </c>
    </row>
    <row r="25" spans="2:8" ht="15">
      <c r="B25" t="str">
        <f>+Input!C104</f>
        <v>Altri costi 2</v>
      </c>
      <c r="D25" s="29">
        <f>+Input!F104</f>
        <v>0</v>
      </c>
      <c r="E25" s="29">
        <f>+Input!G104</f>
        <v>0</v>
      </c>
      <c r="F25" s="29">
        <f>+Input!H104</f>
        <v>0</v>
      </c>
      <c r="G25" s="29">
        <f>+Input!I104</f>
        <v>0</v>
      </c>
      <c r="H25" s="29">
        <f>+Input!J104</f>
        <v>0</v>
      </c>
    </row>
    <row r="26" spans="2:8" ht="15">
      <c r="B26" t="str">
        <f>+Input!C105</f>
        <v>Altri costi 3</v>
      </c>
      <c r="D26" s="29">
        <f>+Input!F105</f>
        <v>0</v>
      </c>
      <c r="E26" s="29">
        <f>+Input!G105</f>
        <v>0</v>
      </c>
      <c r="F26" s="29">
        <f>+Input!H105</f>
        <v>0</v>
      </c>
      <c r="G26" s="29">
        <f>+Input!I105</f>
        <v>0</v>
      </c>
      <c r="H26" s="29">
        <f>+Input!J105</f>
        <v>0</v>
      </c>
    </row>
    <row r="27" spans="2:8" ht="15">
      <c r="B27" t="str">
        <f>+Input!C106</f>
        <v>Altri costi 4</v>
      </c>
      <c r="D27" s="29">
        <f>+Input!F106</f>
        <v>0</v>
      </c>
      <c r="E27" s="29">
        <f>+Input!G106</f>
        <v>0</v>
      </c>
      <c r="F27" s="29">
        <f>+Input!H106</f>
        <v>0</v>
      </c>
      <c r="G27" s="29">
        <f>+Input!I106</f>
        <v>0</v>
      </c>
      <c r="H27" s="29">
        <f>+Input!J106</f>
        <v>0</v>
      </c>
    </row>
    <row r="28" spans="2:8" ht="15">
      <c r="B28" t="str">
        <f>+Input!C107</f>
        <v>Altri costi 5</v>
      </c>
      <c r="D28" s="29">
        <f>+Input!F107</f>
        <v>0</v>
      </c>
      <c r="E28" s="29">
        <f>+Input!G107</f>
        <v>0</v>
      </c>
      <c r="F28" s="29">
        <f>+Input!H107</f>
        <v>0</v>
      </c>
      <c r="G28" s="29">
        <f>+Input!I107</f>
        <v>0</v>
      </c>
      <c r="H28" s="29">
        <f>+Input!J107</f>
        <v>0</v>
      </c>
    </row>
    <row r="29" spans="2:8" ht="15">
      <c r="B29" t="str">
        <f>+Input!C108</f>
        <v>Altri costi 6</v>
      </c>
      <c r="D29" s="29">
        <f>+Input!F108</f>
        <v>0</v>
      </c>
      <c r="E29" s="29">
        <f>+Input!G108</f>
        <v>0</v>
      </c>
      <c r="F29" s="29">
        <f>+Input!H108</f>
        <v>0</v>
      </c>
      <c r="G29" s="29">
        <f>+Input!I108</f>
        <v>0</v>
      </c>
      <c r="H29" s="29">
        <f>+Input!J108</f>
        <v>0</v>
      </c>
    </row>
    <row r="30" spans="2:8" ht="15">
      <c r="B30" t="str">
        <f>+Input!C109</f>
        <v>Altri costi 7</v>
      </c>
      <c r="D30" s="29">
        <f>+Input!F109</f>
        <v>0</v>
      </c>
      <c r="E30" s="29">
        <f>+Input!G109</f>
        <v>0</v>
      </c>
      <c r="F30" s="29">
        <f>+Input!H109</f>
        <v>0</v>
      </c>
      <c r="G30" s="29">
        <f>+Input!I109</f>
        <v>0</v>
      </c>
      <c r="H30" s="29">
        <f>+Input!J109</f>
        <v>0</v>
      </c>
    </row>
    <row r="31" spans="2:8" ht="15">
      <c r="B31" t="str">
        <f>+Input!C110</f>
        <v>Altri costi 8</v>
      </c>
      <c r="D31" s="29">
        <f>+Input!F110</f>
        <v>0</v>
      </c>
      <c r="E31" s="29">
        <f>+Input!G110</f>
        <v>0</v>
      </c>
      <c r="F31" s="29">
        <f>+Input!H110</f>
        <v>0</v>
      </c>
      <c r="G31" s="29">
        <f>+Input!I110</f>
        <v>0</v>
      </c>
      <c r="H31" s="29">
        <f>+Input!J110</f>
        <v>0</v>
      </c>
    </row>
    <row r="32" spans="2:8" ht="15">
      <c r="B32" t="str">
        <f>+Input!C111</f>
        <v>Altri costi 9</v>
      </c>
      <c r="D32" s="29">
        <f>+Input!F111</f>
        <v>0</v>
      </c>
      <c r="E32" s="29">
        <f>+Input!G111</f>
        <v>0</v>
      </c>
      <c r="F32" s="29">
        <f>+Input!H111</f>
        <v>0</v>
      </c>
      <c r="G32" s="29">
        <f>+Input!I111</f>
        <v>0</v>
      </c>
      <c r="H32" s="29">
        <f>+Input!J111</f>
        <v>0</v>
      </c>
    </row>
    <row r="34" spans="2:8" ht="15">
      <c r="B34" s="8" t="s">
        <v>328</v>
      </c>
      <c r="C34" s="8"/>
      <c r="D34" s="38">
        <f>SUM(D35:D36)</f>
        <v>55000</v>
      </c>
      <c r="E34" s="38">
        <f>SUM(E35:E36)</f>
        <v>55000</v>
      </c>
      <c r="F34" s="38">
        <f>SUM(F35:F36)</f>
        <v>55000</v>
      </c>
      <c r="G34" s="38">
        <f>SUM(G35:G36)</f>
        <v>55000</v>
      </c>
      <c r="H34" s="38">
        <f>SUM(H35:H36)</f>
        <v>0</v>
      </c>
    </row>
    <row r="35" spans="2:8" ht="15">
      <c r="B35" t="s">
        <v>52</v>
      </c>
      <c r="D35" s="29">
        <f>+Inve!D54</f>
        <v>50000</v>
      </c>
      <c r="E35" s="29">
        <f>+Inve!E54</f>
        <v>50000</v>
      </c>
      <c r="F35" s="29">
        <f>+Inve!F54</f>
        <v>50000</v>
      </c>
      <c r="G35" s="29">
        <f>+Inve!G54</f>
        <v>50000</v>
      </c>
      <c r="H35" s="29">
        <f>+Inve!H54</f>
        <v>0</v>
      </c>
    </row>
    <row r="36" spans="2:8" ht="15">
      <c r="B36" t="s">
        <v>53</v>
      </c>
      <c r="D36" s="29">
        <f>+Inve!D55</f>
        <v>5000</v>
      </c>
      <c r="E36" s="29">
        <f>+Inve!E55</f>
        <v>5000</v>
      </c>
      <c r="F36" s="29">
        <f>+Inve!F55</f>
        <v>5000</v>
      </c>
      <c r="G36" s="29">
        <f>+Inve!G55</f>
        <v>5000</v>
      </c>
      <c r="H36" s="29">
        <f>+Inve!H55</f>
        <v>0</v>
      </c>
    </row>
    <row r="37" spans="4:8" ht="15">
      <c r="D37" s="29"/>
      <c r="E37" s="29"/>
      <c r="F37" s="29"/>
      <c r="G37" s="29"/>
      <c r="H37" s="29"/>
    </row>
    <row r="38" spans="2:8" ht="15">
      <c r="B38" s="8" t="s">
        <v>76</v>
      </c>
      <c r="C38" s="8"/>
      <c r="D38" s="38">
        <f>+Personale!D8</f>
        <v>89460</v>
      </c>
      <c r="E38" s="38">
        <f>+Personale!E8</f>
        <v>89460</v>
      </c>
      <c r="F38" s="38">
        <f>+Personale!F8</f>
        <v>89460</v>
      </c>
      <c r="G38" s="38">
        <f>+Personale!G8</f>
        <v>89460</v>
      </c>
      <c r="H38" s="38">
        <f>+Personale!H8</f>
        <v>89460</v>
      </c>
    </row>
    <row r="39" spans="4:8" ht="15">
      <c r="D39" s="29"/>
      <c r="E39" s="29"/>
      <c r="F39" s="29"/>
      <c r="G39" s="29"/>
      <c r="H39" s="29"/>
    </row>
    <row r="40" spans="2:8" ht="15">
      <c r="B40" s="8" t="s">
        <v>327</v>
      </c>
      <c r="C40" s="8"/>
      <c r="D40" s="38">
        <f>+D9-D11-D34-D38</f>
        <v>44495.55555555556</v>
      </c>
      <c r="E40" s="38">
        <f>+E9-E11-E34-E38</f>
        <v>108051.11111111112</v>
      </c>
      <c r="F40" s="38">
        <f>+F9-F11-F34-F38</f>
        <v>140328.88888888893</v>
      </c>
      <c r="G40" s="38">
        <f>+G9-G11-G34-G38</f>
        <v>177217.77777777775</v>
      </c>
      <c r="H40" s="38">
        <f>+H9-H11-H34-H38</f>
        <v>259884.44444444438</v>
      </c>
    </row>
    <row r="41" spans="4:8" ht="15">
      <c r="D41" s="29"/>
      <c r="E41" s="29"/>
      <c r="F41" s="29"/>
      <c r="G41" s="29"/>
      <c r="H41" s="29"/>
    </row>
    <row r="42" spans="2:8" ht="15">
      <c r="B42" s="8" t="s">
        <v>342</v>
      </c>
      <c r="C42" s="8"/>
      <c r="D42" s="38">
        <f>-D43+D44</f>
        <v>-2432.694174848766</v>
      </c>
      <c r="E42" s="38">
        <f>-E43+E44</f>
        <v>-6493.357480908452</v>
      </c>
      <c r="F42" s="38">
        <f>-F43+F44</f>
        <v>-5951.24998548049</v>
      </c>
      <c r="G42" s="38">
        <f>-G43+G44</f>
        <v>-5371.19496537257</v>
      </c>
      <c r="H42" s="38">
        <f>-H43+H44</f>
        <v>-4750.536093857095</v>
      </c>
    </row>
    <row r="43" spans="2:8" ht="15">
      <c r="B43" t="s">
        <v>130</v>
      </c>
      <c r="D43" s="29">
        <f>+finanziamento!E28+Banca!C9</f>
        <v>7000.000000000006</v>
      </c>
      <c r="E43" s="29">
        <f>+finanziamento!F28+Banca!D9</f>
        <v>6493.357480908452</v>
      </c>
      <c r="F43" s="29">
        <f>+finanziamento!G28+Banca!E9</f>
        <v>5951.24998548049</v>
      </c>
      <c r="G43" s="29">
        <f>+finanziamento!H28+Banca!F9</f>
        <v>5371.19496537257</v>
      </c>
      <c r="H43" s="29">
        <f>+finanziamento!I28+Banca!G9</f>
        <v>4750.536093857095</v>
      </c>
    </row>
    <row r="44" spans="2:8" ht="15">
      <c r="B44" t="s">
        <v>341</v>
      </c>
      <c r="D44" s="29">
        <f>+Banca!C10</f>
        <v>4567.30582515124</v>
      </c>
      <c r="E44" s="29">
        <f>+Banca!D10</f>
        <v>0</v>
      </c>
      <c r="F44" s="29">
        <f>+Banca!E10</f>
        <v>0</v>
      </c>
      <c r="G44" s="29">
        <f>+Banca!F10</f>
        <v>0</v>
      </c>
      <c r="H44" s="29">
        <f>+Banca!G10</f>
        <v>0</v>
      </c>
    </row>
    <row r="46" spans="2:8" ht="15">
      <c r="B46" s="8" t="s">
        <v>250</v>
      </c>
      <c r="C46" s="8"/>
      <c r="D46" s="38">
        <f>+D40+D42</f>
        <v>42062.861380706796</v>
      </c>
      <c r="E46" s="38">
        <f>+E40+E42</f>
        <v>101557.75363020267</v>
      </c>
      <c r="F46" s="38">
        <f>+F40+F42</f>
        <v>134377.63890340846</v>
      </c>
      <c r="G46" s="38">
        <f>+G40+G42</f>
        <v>171846.5828124052</v>
      </c>
      <c r="H46" s="38">
        <f>+H40+H42</f>
        <v>255133.9083505873</v>
      </c>
    </row>
    <row r="48" spans="2:8" ht="15">
      <c r="B48" t="s">
        <v>293</v>
      </c>
      <c r="D48" s="38">
        <f>+Irap!E16</f>
        <v>5129.391593847566</v>
      </c>
      <c r="E48" s="38">
        <f>+Irap!F16</f>
        <v>7449.692391577904</v>
      </c>
      <c r="F48" s="38">
        <f>+Irap!G16</f>
        <v>8729.66791723293</v>
      </c>
      <c r="G48" s="38">
        <f>+Irap!H16</f>
        <v>10190.956729683803</v>
      </c>
      <c r="H48" s="38">
        <f>+Irap!I16</f>
        <v>13439.162425672905</v>
      </c>
    </row>
    <row r="50" spans="2:8" ht="15">
      <c r="B50" s="8" t="s">
        <v>299</v>
      </c>
      <c r="D50" s="38">
        <f>+D46-D48</f>
        <v>36933.469786859234</v>
      </c>
      <c r="E50" s="38">
        <f>+E46-E48</f>
        <v>94108.06123862477</v>
      </c>
      <c r="F50" s="38">
        <f>+F46-F48</f>
        <v>125647.97098617553</v>
      </c>
      <c r="G50" s="38">
        <f>+G46-G48</f>
        <v>161655.6260827214</v>
      </c>
      <c r="H50" s="38">
        <f>+H46-H48</f>
        <v>241694.7459249144</v>
      </c>
    </row>
    <row r="51" spans="4:8" ht="15">
      <c r="D51" s="38"/>
      <c r="E51" s="38"/>
      <c r="F51" s="38"/>
      <c r="G51" s="38"/>
      <c r="H51" s="38"/>
    </row>
    <row r="52" spans="4:8" ht="15">
      <c r="D52" s="38"/>
      <c r="E52" s="38"/>
      <c r="F52" s="38"/>
      <c r="G52" s="38"/>
      <c r="H52" s="38"/>
    </row>
    <row r="53" ht="15.75" thickBot="1"/>
    <row r="54" spans="2:8" ht="15">
      <c r="B54" s="10"/>
      <c r="C54" s="11"/>
      <c r="D54" s="11"/>
      <c r="E54" s="11"/>
      <c r="F54" s="11"/>
      <c r="G54" s="11"/>
      <c r="H54" s="12"/>
    </row>
    <row r="55" spans="2:8" ht="15">
      <c r="B55" s="13" t="s">
        <v>358</v>
      </c>
      <c r="C55" s="14"/>
      <c r="D55" s="19"/>
      <c r="E55" s="19"/>
      <c r="F55" s="19"/>
      <c r="G55" s="19"/>
      <c r="H55" s="17"/>
    </row>
    <row r="56" spans="2:8" ht="15">
      <c r="B56" s="18" t="s">
        <v>357</v>
      </c>
      <c r="C56" s="126">
        <f>+Input!D19</f>
        <v>1</v>
      </c>
      <c r="D56" s="37">
        <f>+'Irpef socio'!G27</f>
        <v>12303.887324668583</v>
      </c>
      <c r="E56" s="37">
        <f>+'Irpef socio'!I27</f>
        <v>36839.83406098715</v>
      </c>
      <c r="F56" s="37">
        <f>+'Irpef socio'!K27</f>
        <v>50952.38472846564</v>
      </c>
      <c r="G56" s="37">
        <f>+'Irpef socio'!M27</f>
        <v>67064.03060933424</v>
      </c>
      <c r="H56" s="127">
        <f>+'Irpef socio'!O27</f>
        <v>102877.58059075254</v>
      </c>
    </row>
    <row r="57" spans="2:8" ht="15">
      <c r="B57" s="18" t="s">
        <v>368</v>
      </c>
      <c r="C57" s="126">
        <f>+Input!D19</f>
        <v>1</v>
      </c>
      <c r="D57" s="37">
        <f>+'Inps socio'!T23</f>
        <v>8996.393010333184</v>
      </c>
      <c r="E57" s="37">
        <f>+'Inps socio'!U23</f>
        <v>22295.885759802375</v>
      </c>
      <c r="F57" s="37">
        <f>+'Inps socio'!V23</f>
        <v>29644.258072473152</v>
      </c>
      <c r="G57" s="37">
        <f>+'Inps socio'!W23</f>
        <v>38033.55461369752</v>
      </c>
      <c r="H57" s="127">
        <f>+'Inps socio'!X23</f>
        <v>56681.58680169649</v>
      </c>
    </row>
    <row r="58" spans="2:8" ht="15">
      <c r="B58" s="128" t="s">
        <v>356</v>
      </c>
      <c r="C58" s="126">
        <f>+Input!D19</f>
        <v>1</v>
      </c>
      <c r="D58" s="37">
        <f>+(D50*$C$58)-D56-D57</f>
        <v>15633.189451857466</v>
      </c>
      <c r="E58" s="37">
        <f>+(E50*$C$58)-E56-E57</f>
        <v>34972.34141783524</v>
      </c>
      <c r="F58" s="37">
        <f>+(F50*$C$58)-F56-F57</f>
        <v>45051.328185236736</v>
      </c>
      <c r="G58" s="37">
        <f>+(G50*$C$58)-G56-G57</f>
        <v>56558.040859689645</v>
      </c>
      <c r="H58" s="127">
        <f>+(H50*$C$58)-H56-H57</f>
        <v>82135.57853246538</v>
      </c>
    </row>
    <row r="59" spans="2:8" ht="15">
      <c r="B59" s="18"/>
      <c r="C59" s="19"/>
      <c r="D59" s="19"/>
      <c r="E59" s="19"/>
      <c r="F59" s="19"/>
      <c r="G59" s="19"/>
      <c r="H59" s="17"/>
    </row>
    <row r="60" spans="2:8" ht="15">
      <c r="B60" s="18"/>
      <c r="C60" s="19"/>
      <c r="D60" s="19"/>
      <c r="E60" s="19"/>
      <c r="F60" s="19"/>
      <c r="G60" s="19"/>
      <c r="H60" s="17"/>
    </row>
    <row r="61" spans="2:8" ht="15.75" thickBot="1">
      <c r="B61" s="20"/>
      <c r="C61" s="21"/>
      <c r="D61" s="21"/>
      <c r="E61" s="21"/>
      <c r="F61" s="21"/>
      <c r="G61" s="21"/>
      <c r="H61" s="22"/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37"/>
  <sheetViews>
    <sheetView showGridLines="0" zoomScalePageLayoutView="0" workbookViewId="0" topLeftCell="A1">
      <selection activeCell="B19" sqref="B19"/>
    </sheetView>
  </sheetViews>
  <sheetFormatPr defaultColWidth="9.140625" defaultRowHeight="15"/>
  <cols>
    <col min="2" max="2" width="49.57421875" style="0" bestFit="1" customWidth="1"/>
    <col min="3" max="6" width="10.57421875" style="0" bestFit="1" customWidth="1"/>
    <col min="7" max="7" width="11.57421875" style="0" bestFit="1" customWidth="1"/>
  </cols>
  <sheetData>
    <row r="1" spans="1:7" ht="15">
      <c r="A1" s="109" t="s">
        <v>349</v>
      </c>
      <c r="C1" s="9" t="str">
        <f>+SP!C3</f>
        <v>Anno 1</v>
      </c>
      <c r="D1" s="9" t="str">
        <f>+SP!D3</f>
        <v>Anno 2</v>
      </c>
      <c r="E1" s="9" t="str">
        <f>+SP!E3</f>
        <v>Anno 3</v>
      </c>
      <c r="F1" s="9" t="str">
        <f>+SP!F3</f>
        <v>Anno 4</v>
      </c>
      <c r="G1" s="9" t="str">
        <f>+SP!G3</f>
        <v>Anno 5</v>
      </c>
    </row>
    <row r="2" ht="15">
      <c r="B2" t="s">
        <v>302</v>
      </c>
    </row>
    <row r="3" spans="2:7" ht="15">
      <c r="B3" s="8" t="s">
        <v>303</v>
      </c>
      <c r="C3" s="105">
        <f>+'CE'!D40</f>
        <v>44495.55555555556</v>
      </c>
      <c r="D3" s="105">
        <f>+'CE'!E40</f>
        <v>108051.11111111112</v>
      </c>
      <c r="E3" s="105">
        <f>+'CE'!F40</f>
        <v>140328.88888888893</v>
      </c>
      <c r="F3" s="105">
        <f>+'CE'!G40</f>
        <v>177217.77777777775</v>
      </c>
      <c r="G3" s="105">
        <f>+'CE'!H40</f>
        <v>259884.44444444438</v>
      </c>
    </row>
    <row r="4" spans="2:7" ht="15">
      <c r="B4" t="s">
        <v>304</v>
      </c>
      <c r="C4" s="28">
        <f>+SP!C32</f>
        <v>5040</v>
      </c>
      <c r="D4" s="28">
        <f>+SP!D32-SP!C32</f>
        <v>5040</v>
      </c>
      <c r="E4" s="28">
        <f>+SP!E32-SP!D32</f>
        <v>5040</v>
      </c>
      <c r="F4" s="28">
        <f>+SP!F32-SP!E32</f>
        <v>5040</v>
      </c>
      <c r="G4" s="28">
        <f>+SP!G32-SP!F32</f>
        <v>5040</v>
      </c>
    </row>
    <row r="5" spans="2:7" ht="15">
      <c r="B5" t="s">
        <v>305</v>
      </c>
      <c r="C5" s="28">
        <f>+'CE'!D34</f>
        <v>55000</v>
      </c>
      <c r="D5" s="28">
        <f>+'CE'!E34</f>
        <v>55000</v>
      </c>
      <c r="E5" s="28">
        <f>+'CE'!F34</f>
        <v>55000</v>
      </c>
      <c r="F5" s="28">
        <f>+'CE'!G34</f>
        <v>55000</v>
      </c>
      <c r="G5" s="28">
        <f>+'CE'!H34</f>
        <v>0</v>
      </c>
    </row>
    <row r="6" spans="2:7" ht="15">
      <c r="B6" t="s">
        <v>306</v>
      </c>
      <c r="C6" s="105">
        <f>+C3+C4+C5</f>
        <v>104535.55555555556</v>
      </c>
      <c r="D6" s="105">
        <f>+D3+D4+D5</f>
        <v>168091.11111111112</v>
      </c>
      <c r="E6" s="105">
        <f>+E3+E4+E5</f>
        <v>200368.88888888893</v>
      </c>
      <c r="F6" s="105">
        <f>+F3+F4+F5</f>
        <v>237257.77777777775</v>
      </c>
      <c r="G6" s="105">
        <f>+G3+G4+G5</f>
        <v>264924.4444444444</v>
      </c>
    </row>
    <row r="8" spans="2:7" ht="15">
      <c r="B8" s="8" t="s">
        <v>307</v>
      </c>
      <c r="C8" s="105">
        <f>SUM(C9:C13)</f>
        <v>40875.11381606979</v>
      </c>
      <c r="D8" s="105">
        <f>SUM(D9:D13)</f>
        <v>19567.622166845737</v>
      </c>
      <c r="E8" s="105">
        <f>SUM(E9:E13)</f>
        <v>22792.14334972909</v>
      </c>
      <c r="F8" s="105">
        <f>SUM(F9:F13)</f>
        <v>-5622.059567178756</v>
      </c>
      <c r="G8" s="105">
        <f>SUM(G9:G13)</f>
        <v>9019.73347376689</v>
      </c>
    </row>
    <row r="9" spans="2:7" ht="15">
      <c r="B9" t="s">
        <v>308</v>
      </c>
      <c r="C9" s="28">
        <f>-SP!C7</f>
        <v>0</v>
      </c>
      <c r="D9" s="28">
        <f>+SP!C7-SP!D7</f>
        <v>0</v>
      </c>
      <c r="E9" s="28">
        <f>+SP!D7-SP!E7</f>
        <v>0</v>
      </c>
      <c r="F9" s="28">
        <f>+SP!E7-SP!F7</f>
        <v>0</v>
      </c>
      <c r="G9" s="28">
        <f>+SP!F7-SP!G7</f>
        <v>0</v>
      </c>
    </row>
    <row r="10" spans="2:7" ht="15">
      <c r="B10" t="s">
        <v>309</v>
      </c>
      <c r="C10" s="28">
        <f>-SP!C8+SP!C29</f>
        <v>2403.5</v>
      </c>
      <c r="D10" s="28">
        <f>+SP!C8-SP!D8+SP!D29-SP!C29</f>
        <v>15430.416666666672</v>
      </c>
      <c r="E10" s="28">
        <f>+SP!D8-SP!E8+SP!E29-SP!D29</f>
        <v>16649.760416666657</v>
      </c>
      <c r="F10" s="28">
        <f>+SP!E8-SP!F8+SP!F29-SP!E29</f>
        <v>-12640.385416666657</v>
      </c>
      <c r="G10" s="28">
        <f>+SP!F8-SP!G8+SP!G29-SP!F29</f>
        <v>1603.75</v>
      </c>
    </row>
    <row r="11" spans="2:7" ht="15">
      <c r="B11" t="s">
        <v>310</v>
      </c>
      <c r="C11" s="28">
        <f>-SP!C11</f>
        <v>0</v>
      </c>
      <c r="D11" s="28">
        <f>+SP!C11-SP!D11</f>
        <v>0</v>
      </c>
      <c r="E11" s="28">
        <f>+SP!D11-SP!E11</f>
        <v>0</v>
      </c>
      <c r="F11" s="28">
        <f>+SP!E11-SP!F11</f>
        <v>0</v>
      </c>
      <c r="G11" s="28">
        <f>+SP!F11-SP!G11</f>
        <v>0</v>
      </c>
    </row>
    <row r="12" spans="2:7" ht="15">
      <c r="B12" t="s">
        <v>311</v>
      </c>
      <c r="C12" s="28">
        <f>+SP!C26</f>
        <v>33342.222222222226</v>
      </c>
      <c r="D12" s="28">
        <f>+SP!D26-SP!C26</f>
        <v>6946.296296296292</v>
      </c>
      <c r="E12" s="28">
        <f>+SP!E26-SP!D26</f>
        <v>4862.407407407409</v>
      </c>
      <c r="F12" s="28">
        <f>+SP!F26-SP!E26</f>
        <v>5557.037037037029</v>
      </c>
      <c r="G12" s="28">
        <f>+SP!G26-SP!F26</f>
        <v>4167.777777777781</v>
      </c>
    </row>
    <row r="13" spans="2:7" ht="15">
      <c r="B13" t="s">
        <v>309</v>
      </c>
      <c r="C13" s="28">
        <f>+SP!C28-SP!C9</f>
        <v>5129.391593847566</v>
      </c>
      <c r="D13" s="28">
        <f>+SP!D28-SP!C28+SP!C9-SP!D9</f>
        <v>-2809.090796117227</v>
      </c>
      <c r="E13" s="28">
        <f>+SP!E28-SP!D28+SP!D9-SP!E9</f>
        <v>1279.9755256550234</v>
      </c>
      <c r="F13" s="28">
        <f>+SP!F28-SP!E28+SP!E9-SP!F9</f>
        <v>1461.2888124508718</v>
      </c>
      <c r="G13" s="28">
        <f>+SP!G28-SP!F28+SP!F9-SP!G9</f>
        <v>3248.205695989109</v>
      </c>
    </row>
    <row r="14" ht="15">
      <c r="A14" s="109"/>
    </row>
    <row r="15" spans="2:7" ht="15">
      <c r="B15" s="8" t="s">
        <v>312</v>
      </c>
      <c r="C15" s="105">
        <f>+C6+C8</f>
        <v>145410.66937162535</v>
      </c>
      <c r="D15" s="105">
        <f>+D6+D8</f>
        <v>187658.73327795687</v>
      </c>
      <c r="E15" s="105">
        <f>+E6+E8</f>
        <v>223161.03223861803</v>
      </c>
      <c r="F15" s="105">
        <f>+F6+F8</f>
        <v>231635.718210599</v>
      </c>
      <c r="G15" s="105">
        <f>+G6+G8</f>
        <v>273944.17791821127</v>
      </c>
    </row>
    <row r="17" spans="2:7" ht="15">
      <c r="B17" s="8" t="s">
        <v>313</v>
      </c>
      <c r="C17" s="105">
        <f>SUM(C18:C19)</f>
        <v>-220000</v>
      </c>
      <c r="D17" s="105">
        <f>SUM(D18:D19)</f>
        <v>0</v>
      </c>
      <c r="E17" s="105">
        <f>SUM(E18:E19)</f>
        <v>0</v>
      </c>
      <c r="F17" s="105">
        <f>SUM(F18:F19)</f>
        <v>0</v>
      </c>
      <c r="G17" s="105">
        <f>SUM(G18:G19)</f>
        <v>0</v>
      </c>
    </row>
    <row r="18" spans="2:7" ht="15">
      <c r="B18" t="s">
        <v>314</v>
      </c>
      <c r="C18" s="28">
        <f>-SP!C14</f>
        <v>-200000</v>
      </c>
      <c r="D18" s="28">
        <f>+SP!C14-SP!D14</f>
        <v>0</v>
      </c>
      <c r="E18" s="28">
        <f>+SP!D14-SP!E14</f>
        <v>0</v>
      </c>
      <c r="F18" s="28">
        <f>+SP!E14-SP!F14</f>
        <v>0</v>
      </c>
      <c r="G18" s="28">
        <f>+SP!F14-SP!G14</f>
        <v>0</v>
      </c>
    </row>
    <row r="19" spans="2:7" ht="15">
      <c r="B19" t="s">
        <v>315</v>
      </c>
      <c r="C19" s="28">
        <f>-SP!C15</f>
        <v>-20000</v>
      </c>
      <c r="D19" s="28">
        <f>+SP!C15-SP!D15</f>
        <v>0</v>
      </c>
      <c r="E19" s="28">
        <f>+SP!D15-SP!E15</f>
        <v>0</v>
      </c>
      <c r="F19" s="28">
        <f>+SP!E15-SP!F15</f>
        <v>0</v>
      </c>
      <c r="G19" s="28">
        <f>+SP!F15-SP!G15</f>
        <v>0</v>
      </c>
    </row>
    <row r="21" spans="2:7" ht="15">
      <c r="B21" s="8" t="s">
        <v>316</v>
      </c>
      <c r="C21" s="105">
        <f>+C15+C17</f>
        <v>-74589.33062837465</v>
      </c>
      <c r="D21" s="105">
        <f>+D15+D17</f>
        <v>187658.73327795687</v>
      </c>
      <c r="E21" s="105">
        <f>+E15+E17</f>
        <v>223161.03223861803</v>
      </c>
      <c r="F21" s="105">
        <f>+F15+F17</f>
        <v>231635.718210599</v>
      </c>
      <c r="G21" s="105">
        <f>+G15+G17</f>
        <v>273944.17791821127</v>
      </c>
    </row>
    <row r="23" spans="2:7" ht="15">
      <c r="B23" t="s">
        <v>317</v>
      </c>
      <c r="C23" s="105">
        <f>SUM(C24:C26)</f>
        <v>238962.24972726352</v>
      </c>
      <c r="D23" s="105">
        <f>SUM(D24:D26)</f>
        <v>-7744.392791828024</v>
      </c>
      <c r="E23" s="105">
        <f>SUM(E24:E26)</f>
        <v>-8286.500287256</v>
      </c>
      <c r="F23" s="105">
        <f>SUM(F24:F26)</f>
        <v>-8866.555307363917</v>
      </c>
      <c r="G23" s="105">
        <f>SUM(G24:G26)</f>
        <v>-9487.214178879382</v>
      </c>
    </row>
    <row r="24" spans="2:7" ht="15">
      <c r="B24" t="s">
        <v>318</v>
      </c>
      <c r="C24" s="28">
        <f>+SP!C33</f>
        <v>92762.24972726352</v>
      </c>
      <c r="D24" s="28">
        <f>+SP!D33-SP!C33</f>
        <v>-7744.392791828024</v>
      </c>
      <c r="E24" s="28">
        <f>+SP!E33-SP!D33</f>
        <v>-8286.500287256</v>
      </c>
      <c r="F24" s="28">
        <f>+SP!F33-SP!E33</f>
        <v>-8866.555307363917</v>
      </c>
      <c r="G24" s="28">
        <f>+SP!G33-SP!F33</f>
        <v>-9487.214178879382</v>
      </c>
    </row>
    <row r="25" spans="2:7" ht="15">
      <c r="B25" t="s">
        <v>319</v>
      </c>
      <c r="C25" s="28">
        <f>+SP!C34</f>
        <v>50000</v>
      </c>
      <c r="D25" s="28">
        <f>+SP!D34-SP!C34</f>
        <v>0</v>
      </c>
      <c r="E25" s="28">
        <f>+SP!E34-SP!D34</f>
        <v>0</v>
      </c>
      <c r="F25" s="28">
        <f>+SP!F34-SP!E34</f>
        <v>0</v>
      </c>
      <c r="G25" s="28">
        <f>+SP!G34-SP!F34</f>
        <v>0</v>
      </c>
    </row>
    <row r="26" spans="2:7" ht="15">
      <c r="B26" t="s">
        <v>320</v>
      </c>
      <c r="C26" s="28">
        <f>+SP!C27</f>
        <v>96200</v>
      </c>
      <c r="D26" s="28">
        <f>+SP!D27-SP!C27</f>
        <v>0</v>
      </c>
      <c r="E26" s="28">
        <f>+SP!E27-SP!D27</f>
        <v>0</v>
      </c>
      <c r="F26" s="28">
        <f>+SP!F27-SP!E27</f>
        <v>0</v>
      </c>
      <c r="G26" s="28">
        <f>+SP!G27-SP!F27</f>
        <v>0</v>
      </c>
    </row>
    <row r="29" spans="2:7" ht="15">
      <c r="B29" t="s">
        <v>321</v>
      </c>
      <c r="C29" s="105">
        <f>+'CE'!D42</f>
        <v>-2432.694174848766</v>
      </c>
      <c r="D29" s="8">
        <f>+'CE'!E42</f>
        <v>-6493.357480908452</v>
      </c>
      <c r="E29" s="8">
        <f>+'CE'!F42</f>
        <v>-5951.24998548049</v>
      </c>
      <c r="F29" s="8">
        <f>+'CE'!G42</f>
        <v>-5371.19496537257</v>
      </c>
      <c r="G29" s="8">
        <f>+'CE'!H42</f>
        <v>-4750.536093857095</v>
      </c>
    </row>
    <row r="30" spans="2:7" ht="15">
      <c r="B30" t="s">
        <v>322</v>
      </c>
      <c r="C30" s="105">
        <f>-'CE'!D48</f>
        <v>-5129.391593847566</v>
      </c>
      <c r="D30" s="105">
        <f>-'CE'!E48</f>
        <v>-7449.692391577904</v>
      </c>
      <c r="E30" s="105">
        <f>-'CE'!F48</f>
        <v>-8729.66791723293</v>
      </c>
      <c r="F30" s="105">
        <f>-'CE'!G48</f>
        <v>-10190.956729683803</v>
      </c>
      <c r="G30" s="105">
        <f>-'CE'!H48</f>
        <v>-13439.162425672905</v>
      </c>
    </row>
    <row r="33" spans="2:7" ht="15">
      <c r="B33" t="s">
        <v>323</v>
      </c>
      <c r="C33" s="105">
        <f>+SP!C37</f>
        <v>0</v>
      </c>
      <c r="D33" s="105">
        <f>+SP!D37-SP!C37-SP!C38</f>
        <v>0</v>
      </c>
      <c r="E33" s="105">
        <f>+SP!E37-SP!D37-SP!D38</f>
        <v>0</v>
      </c>
      <c r="F33" s="105">
        <f>+SP!F37-SP!E37-SP!E38</f>
        <v>0</v>
      </c>
      <c r="G33" s="105">
        <f>+SP!G37-SP!F37-SP!F38</f>
        <v>0</v>
      </c>
    </row>
    <row r="35" spans="2:7" ht="15">
      <c r="B35" s="8" t="s">
        <v>324</v>
      </c>
      <c r="C35" s="105">
        <f>+C21+C23+C29+C30+C33</f>
        <v>156810.83333019254</v>
      </c>
      <c r="D35" s="105">
        <f>+D21+D23+D29+D30+D33</f>
        <v>165971.2906136425</v>
      </c>
      <c r="E35" s="105">
        <f>+E21+E23+E29+E30+E33</f>
        <v>200193.61404864863</v>
      </c>
      <c r="F35" s="105">
        <f>+F21+F23+F29+F30+F33</f>
        <v>207207.01120817874</v>
      </c>
      <c r="G35" s="105">
        <f>+G21+G23+G29+G30+G33</f>
        <v>246267.2652198019</v>
      </c>
    </row>
    <row r="37" spans="2:7" ht="15">
      <c r="B37" t="s">
        <v>325</v>
      </c>
      <c r="C37" s="28">
        <f>+SP!C4-SP!C23</f>
        <v>156810.8333301926</v>
      </c>
      <c r="D37" s="28">
        <f>+SP!D23-SP!C23+SP!C4-SP!D4</f>
        <v>-165971.29061364243</v>
      </c>
      <c r="E37" s="28">
        <f>+SP!E23-SP!D23+SP!D4-SP!E4</f>
        <v>-200193.61404864816</v>
      </c>
      <c r="F37" s="28">
        <f>+SP!F23-SP!E23+SP!E4-SP!F4</f>
        <v>-207207.01120817894</v>
      </c>
      <c r="G37" s="28">
        <f>+SP!G23-SP!F23+SP!F4-SP!G4</f>
        <v>-246267.2652198025</v>
      </c>
    </row>
  </sheetData>
  <sheetProtection/>
  <hyperlinks>
    <hyperlink ref="A1" location="Input!A1" display="Torna ad Inpu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A82"/>
  <sheetViews>
    <sheetView showGridLines="0" zoomScalePageLayoutView="0" workbookViewId="0" topLeftCell="A53">
      <selection activeCell="E75" sqref="E75:H75"/>
    </sheetView>
  </sheetViews>
  <sheetFormatPr defaultColWidth="9.140625" defaultRowHeight="15"/>
  <cols>
    <col min="2" max="2" width="3.8515625" style="0" customWidth="1"/>
    <col min="3" max="3" width="20.7109375" style="0" customWidth="1"/>
    <col min="4" max="8" width="10.57421875" style="0" bestFit="1" customWidth="1"/>
    <col min="9" max="9" width="3.421875" style="0" customWidth="1"/>
    <col min="10" max="10" width="4.421875" style="0" customWidth="1"/>
    <col min="12" max="12" width="19.28125" style="0" bestFit="1" customWidth="1"/>
    <col min="13" max="17" width="10.57421875" style="0" bestFit="1" customWidth="1"/>
    <col min="21" max="21" width="24.28125" style="0" bestFit="1" customWidth="1"/>
    <col min="22" max="22" width="11.57421875" style="0" bestFit="1" customWidth="1"/>
    <col min="23" max="26" width="10.57421875" style="0" bestFit="1" customWidth="1"/>
    <col min="27" max="27" width="4.00390625" style="0" customWidth="1"/>
  </cols>
  <sheetData>
    <row r="1" ht="15.75" thickBot="1"/>
    <row r="2" spans="2:27" ht="15">
      <c r="B2" s="10"/>
      <c r="C2" s="11"/>
      <c r="D2" s="11"/>
      <c r="E2" s="11"/>
      <c r="F2" s="11"/>
      <c r="G2" s="11"/>
      <c r="H2" s="11"/>
      <c r="I2" s="12"/>
      <c r="K2" s="33"/>
      <c r="L2" s="11"/>
      <c r="M2" s="11"/>
      <c r="N2" s="11"/>
      <c r="O2" s="11"/>
      <c r="P2" s="11"/>
      <c r="Q2" s="11"/>
      <c r="R2" s="12"/>
      <c r="T2" s="33"/>
      <c r="U2" s="11"/>
      <c r="V2" s="11"/>
      <c r="W2" s="11"/>
      <c r="X2" s="11"/>
      <c r="Y2" s="11"/>
      <c r="Z2" s="11"/>
      <c r="AA2" s="12"/>
    </row>
    <row r="3" spans="2:27" ht="15">
      <c r="B3" s="18"/>
      <c r="C3" s="14" t="s">
        <v>17</v>
      </c>
      <c r="D3" s="15" t="str">
        <f>+Input!I26</f>
        <v>Anno 1</v>
      </c>
      <c r="E3" s="15" t="str">
        <f>+Input!J26</f>
        <v>Anno 2</v>
      </c>
      <c r="F3" s="15" t="str">
        <f>+Input!K26</f>
        <v>Anno 3</v>
      </c>
      <c r="G3" s="15" t="str">
        <f>+Input!L26</f>
        <v>Anno 4</v>
      </c>
      <c r="H3" s="15" t="str">
        <f>+Input!M26</f>
        <v>Anno 5</v>
      </c>
      <c r="I3" s="17"/>
      <c r="K3" s="34"/>
      <c r="L3" s="14" t="s">
        <v>15</v>
      </c>
      <c r="M3" s="15" t="str">
        <f>+D3</f>
        <v>Anno 1</v>
      </c>
      <c r="N3" s="15" t="str">
        <f>+E3</f>
        <v>Anno 2</v>
      </c>
      <c r="O3" s="15" t="str">
        <f>+F3</f>
        <v>Anno 3</v>
      </c>
      <c r="P3" s="15" t="str">
        <f>+G3</f>
        <v>Anno 4</v>
      </c>
      <c r="Q3" s="15" t="str">
        <f>+H3</f>
        <v>Anno 5</v>
      </c>
      <c r="R3" s="17"/>
      <c r="T3" s="34"/>
      <c r="U3" s="14" t="s">
        <v>22</v>
      </c>
      <c r="V3" s="15" t="str">
        <f>+M3</f>
        <v>Anno 1</v>
      </c>
      <c r="W3" s="15" t="str">
        <f>+N3</f>
        <v>Anno 2</v>
      </c>
      <c r="X3" s="15" t="str">
        <f>+O3</f>
        <v>Anno 3</v>
      </c>
      <c r="Y3" s="15" t="str">
        <f>+P3</f>
        <v>Anno 4</v>
      </c>
      <c r="Z3" s="15" t="str">
        <f>+Q3</f>
        <v>Anno 5</v>
      </c>
      <c r="AA3" s="17"/>
    </row>
    <row r="4" spans="2:27" ht="15">
      <c r="B4" s="18"/>
      <c r="C4" s="19" t="str">
        <f>+Input!C40</f>
        <v>Mp xTipologia 1</v>
      </c>
      <c r="D4" s="36">
        <f>+Input!I27/(1+(Input!$E27))</f>
        <v>266666.6666666667</v>
      </c>
      <c r="E4" s="36">
        <f>+Input!J27/(1+(Input!$E27))</f>
        <v>322222.2222222222</v>
      </c>
      <c r="F4" s="36">
        <f>+Input!K27/(1+(Input!$E27))</f>
        <v>361111.1111111111</v>
      </c>
      <c r="G4" s="36">
        <f>+Input!L27/(1+(Input!$E27))</f>
        <v>405555.55555555556</v>
      </c>
      <c r="H4" s="36">
        <f>+Input!M27/(1+(Input!$E27))</f>
        <v>438888.8888888889</v>
      </c>
      <c r="I4" s="17"/>
      <c r="K4" s="34"/>
      <c r="L4" s="19" t="str">
        <f aca="true" t="shared" si="0" ref="L4:L12">+C4</f>
        <v>Mp xTipologia 1</v>
      </c>
      <c r="M4" s="32">
        <f>+D4*(Input!$F40/360)</f>
        <v>0</v>
      </c>
      <c r="N4" s="32">
        <f>+E4*(Input!$F40/360)</f>
        <v>0</v>
      </c>
      <c r="O4" s="32">
        <f>+F4*(Input!$F40/360)</f>
        <v>0</v>
      </c>
      <c r="P4" s="32">
        <f>+G4*(Input!$F40/360)</f>
        <v>0</v>
      </c>
      <c r="Q4" s="32">
        <f>+H4*(Input!$F40/360)</f>
        <v>0</v>
      </c>
      <c r="R4" s="35"/>
      <c r="T4" s="34"/>
      <c r="U4" s="19" t="str">
        <f aca="true" t="shared" si="1" ref="U4:U12">+L4</f>
        <v>Mp xTipologia 1</v>
      </c>
      <c r="V4" s="32">
        <f>+D4+M4</f>
        <v>266666.6666666667</v>
      </c>
      <c r="W4" s="32">
        <f>+E4+N4-M4</f>
        <v>322222.2222222222</v>
      </c>
      <c r="X4" s="32">
        <f aca="true" t="shared" si="2" ref="X4:Z12">+F4+O4-N4</f>
        <v>361111.1111111111</v>
      </c>
      <c r="Y4" s="32">
        <f t="shared" si="2"/>
        <v>405555.55555555556</v>
      </c>
      <c r="Z4" s="32">
        <f t="shared" si="2"/>
        <v>438888.8888888889</v>
      </c>
      <c r="AA4" s="35"/>
    </row>
    <row r="5" spans="2:27" ht="15">
      <c r="B5" s="18"/>
      <c r="C5" s="19" t="str">
        <f>+Input!C41</f>
        <v>Mp xTipologia 2</v>
      </c>
      <c r="D5" s="36">
        <f>+Input!I28/(1+(Input!$E28))</f>
        <v>32000</v>
      </c>
      <c r="E5" s="36">
        <f>+Input!J28/(1+(Input!$E28))</f>
        <v>38666.666666666664</v>
      </c>
      <c r="F5" s="36">
        <f>+Input!K28/(1+(Input!$E28))</f>
        <v>43333.333333333336</v>
      </c>
      <c r="G5" s="36">
        <f>+Input!L28/(1+(Input!$E28))</f>
        <v>48666.666666666664</v>
      </c>
      <c r="H5" s="36">
        <f>+Input!M28/(1+(Input!$E28))</f>
        <v>52666.666666666664</v>
      </c>
      <c r="I5" s="17"/>
      <c r="K5" s="34"/>
      <c r="L5" s="19" t="str">
        <f t="shared" si="0"/>
        <v>Mp xTipologia 2</v>
      </c>
      <c r="M5" s="32">
        <f>+D5*(Input!$F41/360)</f>
        <v>0</v>
      </c>
      <c r="N5" s="32">
        <f>+E5*(Input!$F41/360)</f>
        <v>0</v>
      </c>
      <c r="O5" s="32">
        <f>+F5*(Input!$F41/360)</f>
        <v>0</v>
      </c>
      <c r="P5" s="32">
        <f>+G5*(Input!$F41/360)</f>
        <v>0</v>
      </c>
      <c r="Q5" s="32">
        <f>+H5*(Input!$F41/360)</f>
        <v>0</v>
      </c>
      <c r="R5" s="35"/>
      <c r="T5" s="34"/>
      <c r="U5" s="19" t="str">
        <f t="shared" si="1"/>
        <v>Mp xTipologia 2</v>
      </c>
      <c r="V5" s="32">
        <f aca="true" t="shared" si="3" ref="V5:V12">+D5+M5</f>
        <v>32000</v>
      </c>
      <c r="W5" s="32">
        <f aca="true" t="shared" si="4" ref="W5:W12">+E5+N5-M5</f>
        <v>38666.666666666664</v>
      </c>
      <c r="X5" s="32">
        <f t="shared" si="2"/>
        <v>43333.333333333336</v>
      </c>
      <c r="Y5" s="32">
        <f t="shared" si="2"/>
        <v>48666.666666666664</v>
      </c>
      <c r="Z5" s="32">
        <f t="shared" si="2"/>
        <v>52666.666666666664</v>
      </c>
      <c r="AA5" s="35"/>
    </row>
    <row r="6" spans="2:27" ht="15">
      <c r="B6" s="18"/>
      <c r="C6" s="19" t="str">
        <f>+Input!C42</f>
        <v>Mp xTipologia 3</v>
      </c>
      <c r="D6" s="36">
        <f>+Input!I29/(1+(Input!$E29))</f>
        <v>32000</v>
      </c>
      <c r="E6" s="36">
        <f>+Input!J29/(1+(Input!$E29))</f>
        <v>38666.666666666664</v>
      </c>
      <c r="F6" s="36">
        <f>+Input!K29/(1+(Input!$E29))</f>
        <v>43333.333333333336</v>
      </c>
      <c r="G6" s="36">
        <f>+Input!L29/(1+(Input!$E29))</f>
        <v>48666.666666666664</v>
      </c>
      <c r="H6" s="36">
        <f>+Input!M29/(1+(Input!$E29))</f>
        <v>52666.666666666664</v>
      </c>
      <c r="I6" s="17"/>
      <c r="K6" s="34"/>
      <c r="L6" s="19" t="str">
        <f t="shared" si="0"/>
        <v>Mp xTipologia 3</v>
      </c>
      <c r="M6" s="32">
        <f>+D6*(Input!$F42/360)</f>
        <v>0</v>
      </c>
      <c r="N6" s="32">
        <f>+E6*(Input!$F42/360)</f>
        <v>0</v>
      </c>
      <c r="O6" s="32">
        <f>+F6*(Input!$F42/360)</f>
        <v>0</v>
      </c>
      <c r="P6" s="32">
        <f>+G6*(Input!$F42/360)</f>
        <v>0</v>
      </c>
      <c r="Q6" s="32">
        <f>+H6*(Input!$F42/360)</f>
        <v>0</v>
      </c>
      <c r="R6" s="35"/>
      <c r="T6" s="34"/>
      <c r="U6" s="19" t="str">
        <f t="shared" si="1"/>
        <v>Mp xTipologia 3</v>
      </c>
      <c r="V6" s="32">
        <f t="shared" si="3"/>
        <v>32000</v>
      </c>
      <c r="W6" s="32">
        <f t="shared" si="4"/>
        <v>38666.666666666664</v>
      </c>
      <c r="X6" s="32">
        <f t="shared" si="2"/>
        <v>43333.333333333336</v>
      </c>
      <c r="Y6" s="32">
        <f t="shared" si="2"/>
        <v>48666.666666666664</v>
      </c>
      <c r="Z6" s="32">
        <f t="shared" si="2"/>
        <v>52666.666666666664</v>
      </c>
      <c r="AA6" s="35"/>
    </row>
    <row r="7" spans="2:27" ht="15">
      <c r="B7" s="18"/>
      <c r="C7" s="19" t="str">
        <f>+Input!C43</f>
        <v>Mp xTipologia 4</v>
      </c>
      <c r="D7" s="36">
        <f>+Input!I30/(1+(Input!$E30))</f>
        <v>27777.777777777777</v>
      </c>
      <c r="E7" s="36">
        <f>+Input!J30/(1+(Input!$E30))</f>
        <v>33333.333333333336</v>
      </c>
      <c r="F7" s="36">
        <f>+Input!K30/(1+(Input!$E30))</f>
        <v>33333.333333333336</v>
      </c>
      <c r="G7" s="36">
        <f>+Input!L30/(1+(Input!$E30))</f>
        <v>33333.333333333336</v>
      </c>
      <c r="H7" s="36">
        <f>+Input!M30/(1+(Input!$E30))</f>
        <v>33333.333333333336</v>
      </c>
      <c r="I7" s="17"/>
      <c r="K7" s="34"/>
      <c r="L7" s="19" t="str">
        <f t="shared" si="0"/>
        <v>Mp xTipologia 4</v>
      </c>
      <c r="M7" s="32">
        <f>+D7*(Input!$F43/360)</f>
        <v>0</v>
      </c>
      <c r="N7" s="32">
        <f>+E7*(Input!$F43/360)</f>
        <v>0</v>
      </c>
      <c r="O7" s="32">
        <f>+F7*(Input!$F43/360)</f>
        <v>0</v>
      </c>
      <c r="P7" s="32">
        <f>+G7*(Input!$F43/360)</f>
        <v>0</v>
      </c>
      <c r="Q7" s="32">
        <f>+H7*(Input!$F43/360)</f>
        <v>0</v>
      </c>
      <c r="R7" s="35"/>
      <c r="T7" s="34"/>
      <c r="U7" s="19" t="str">
        <f t="shared" si="1"/>
        <v>Mp xTipologia 4</v>
      </c>
      <c r="V7" s="32">
        <f t="shared" si="3"/>
        <v>27777.777777777777</v>
      </c>
      <c r="W7" s="32">
        <f t="shared" si="4"/>
        <v>33333.333333333336</v>
      </c>
      <c r="X7" s="32">
        <f t="shared" si="2"/>
        <v>33333.333333333336</v>
      </c>
      <c r="Y7" s="32">
        <f t="shared" si="2"/>
        <v>33333.333333333336</v>
      </c>
      <c r="Z7" s="32">
        <f t="shared" si="2"/>
        <v>33333.333333333336</v>
      </c>
      <c r="AA7" s="35"/>
    </row>
    <row r="8" spans="2:27" ht="15">
      <c r="B8" s="18"/>
      <c r="C8" s="19" t="str">
        <f>+Input!C44</f>
        <v>Mp xTipologia 5</v>
      </c>
      <c r="D8" s="36">
        <f>+Input!I31/(1+(Input!$E31))</f>
        <v>0</v>
      </c>
      <c r="E8" s="36">
        <f>+Input!J31/(1+(Input!$E31))</f>
        <v>0</v>
      </c>
      <c r="F8" s="36">
        <f>+Input!K31/(1+(Input!$E31))</f>
        <v>0</v>
      </c>
      <c r="G8" s="36">
        <f>+Input!L31/(1+(Input!$E31))</f>
        <v>0</v>
      </c>
      <c r="H8" s="36">
        <f>+Input!M31/(1+(Input!$E31))</f>
        <v>0</v>
      </c>
      <c r="I8" s="17"/>
      <c r="K8" s="34"/>
      <c r="L8" s="19" t="str">
        <f t="shared" si="0"/>
        <v>Mp xTipologia 5</v>
      </c>
      <c r="M8" s="32">
        <f>+D8*(Input!$F44/360)</f>
        <v>0</v>
      </c>
      <c r="N8" s="32">
        <f>+E8*(Input!$F44/360)</f>
        <v>0</v>
      </c>
      <c r="O8" s="32">
        <f>+F8*(Input!$F44/360)</f>
        <v>0</v>
      </c>
      <c r="P8" s="32">
        <f>+G8*(Input!$F44/360)</f>
        <v>0</v>
      </c>
      <c r="Q8" s="32">
        <f>+H8*(Input!$F44/360)</f>
        <v>0</v>
      </c>
      <c r="R8" s="35"/>
      <c r="T8" s="34"/>
      <c r="U8" s="19" t="str">
        <f t="shared" si="1"/>
        <v>Mp xTipologia 5</v>
      </c>
      <c r="V8" s="32">
        <f t="shared" si="3"/>
        <v>0</v>
      </c>
      <c r="W8" s="32">
        <f t="shared" si="4"/>
        <v>0</v>
      </c>
      <c r="X8" s="32">
        <f t="shared" si="2"/>
        <v>0</v>
      </c>
      <c r="Y8" s="32">
        <f t="shared" si="2"/>
        <v>0</v>
      </c>
      <c r="Z8" s="32">
        <f t="shared" si="2"/>
        <v>0</v>
      </c>
      <c r="AA8" s="35"/>
    </row>
    <row r="9" spans="2:27" ht="15">
      <c r="B9" s="18"/>
      <c r="C9" s="19" t="str">
        <f>+Input!C45</f>
        <v>Mp xTipologia 6</v>
      </c>
      <c r="D9" s="36">
        <f>+Input!I32/(1+(Input!$E32))</f>
        <v>0</v>
      </c>
      <c r="E9" s="36">
        <f>+Input!J32/(1+(Input!$E32))</f>
        <v>0</v>
      </c>
      <c r="F9" s="36">
        <f>+Input!K32/(1+(Input!$E32))</f>
        <v>0</v>
      </c>
      <c r="G9" s="36">
        <f>+Input!L32/(1+(Input!$E32))</f>
        <v>0</v>
      </c>
      <c r="H9" s="36">
        <f>+Input!M32/(1+(Input!$E32))</f>
        <v>0</v>
      </c>
      <c r="I9" s="17"/>
      <c r="K9" s="34"/>
      <c r="L9" s="19" t="str">
        <f t="shared" si="0"/>
        <v>Mp xTipologia 6</v>
      </c>
      <c r="M9" s="32">
        <f>+D9*(Input!$F45/360)</f>
        <v>0</v>
      </c>
      <c r="N9" s="32">
        <f>+E9*(Input!$F45/360)</f>
        <v>0</v>
      </c>
      <c r="O9" s="32">
        <f>+F9*(Input!$F45/360)</f>
        <v>0</v>
      </c>
      <c r="P9" s="32">
        <f>+G9*(Input!$F45/360)</f>
        <v>0</v>
      </c>
      <c r="Q9" s="32">
        <f>+H9*(Input!$F45/360)</f>
        <v>0</v>
      </c>
      <c r="R9" s="35"/>
      <c r="T9" s="34"/>
      <c r="U9" s="19" t="str">
        <f t="shared" si="1"/>
        <v>Mp xTipologia 6</v>
      </c>
      <c r="V9" s="32">
        <f t="shared" si="3"/>
        <v>0</v>
      </c>
      <c r="W9" s="32">
        <f t="shared" si="4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5"/>
    </row>
    <row r="10" spans="2:27" ht="15">
      <c r="B10" s="18"/>
      <c r="C10" s="19" t="str">
        <f>+Input!C46</f>
        <v>Mp xTipologia 7</v>
      </c>
      <c r="D10" s="36">
        <f>+Input!I33/(1+(Input!$E33))</f>
        <v>0</v>
      </c>
      <c r="E10" s="36">
        <f>+Input!J33/(1+(Input!$E33))</f>
        <v>0</v>
      </c>
      <c r="F10" s="36">
        <f>+Input!K33/(1+(Input!$E33))</f>
        <v>0</v>
      </c>
      <c r="G10" s="36">
        <f>+Input!L33/(1+(Input!$E33))</f>
        <v>0</v>
      </c>
      <c r="H10" s="36">
        <f>+Input!M33/(1+(Input!$E33))</f>
        <v>0</v>
      </c>
      <c r="I10" s="17"/>
      <c r="K10" s="34"/>
      <c r="L10" s="19" t="str">
        <f t="shared" si="0"/>
        <v>Mp xTipologia 7</v>
      </c>
      <c r="M10" s="32">
        <f>+D10*(Input!$F46/360)</f>
        <v>0</v>
      </c>
      <c r="N10" s="32">
        <f>+E10*(Input!$F46/360)</f>
        <v>0</v>
      </c>
      <c r="O10" s="32">
        <f>+F10*(Input!$F46/360)</f>
        <v>0</v>
      </c>
      <c r="P10" s="32">
        <f>+G10*(Input!$F46/360)</f>
        <v>0</v>
      </c>
      <c r="Q10" s="32">
        <f>+H10*(Input!$F46/360)</f>
        <v>0</v>
      </c>
      <c r="R10" s="35"/>
      <c r="T10" s="34"/>
      <c r="U10" s="19" t="str">
        <f t="shared" si="1"/>
        <v>Mp xTipologia 7</v>
      </c>
      <c r="V10" s="32">
        <f t="shared" si="3"/>
        <v>0</v>
      </c>
      <c r="W10" s="32">
        <f t="shared" si="4"/>
        <v>0</v>
      </c>
      <c r="X10" s="32">
        <f t="shared" si="2"/>
        <v>0</v>
      </c>
      <c r="Y10" s="32">
        <f t="shared" si="2"/>
        <v>0</v>
      </c>
      <c r="Z10" s="32">
        <f t="shared" si="2"/>
        <v>0</v>
      </c>
      <c r="AA10" s="35"/>
    </row>
    <row r="11" spans="2:27" ht="15">
      <c r="B11" s="18"/>
      <c r="C11" s="19" t="str">
        <f>+Input!C47</f>
        <v>Mp xTipologia 8</v>
      </c>
      <c r="D11" s="36">
        <f>+Input!I34/(1+(Input!$E34))</f>
        <v>0</v>
      </c>
      <c r="E11" s="36">
        <f>+Input!J34/(1+(Input!$E34))</f>
        <v>0</v>
      </c>
      <c r="F11" s="36">
        <f>+Input!K34/(1+(Input!$E34))</f>
        <v>0</v>
      </c>
      <c r="G11" s="36">
        <f>+Input!L34/(1+(Input!$E34))</f>
        <v>0</v>
      </c>
      <c r="H11" s="36">
        <f>+Input!M34/(1+(Input!$E34))</f>
        <v>0</v>
      </c>
      <c r="I11" s="17"/>
      <c r="K11" s="18"/>
      <c r="L11" s="19" t="str">
        <f t="shared" si="0"/>
        <v>Mp xTipologia 8</v>
      </c>
      <c r="M11" s="32">
        <f>+D11*(Input!$F47/360)</f>
        <v>0</v>
      </c>
      <c r="N11" s="32">
        <f>+E11*(Input!$F47/360)</f>
        <v>0</v>
      </c>
      <c r="O11" s="32">
        <f>+F11*(Input!$F47/360)</f>
        <v>0</v>
      </c>
      <c r="P11" s="32">
        <f>+G11*(Input!$F47/360)</f>
        <v>0</v>
      </c>
      <c r="Q11" s="32">
        <f>+H11*(Input!$F47/360)</f>
        <v>0</v>
      </c>
      <c r="R11" s="35"/>
      <c r="T11" s="18"/>
      <c r="U11" s="19" t="str">
        <f t="shared" si="1"/>
        <v>Mp xTipologia 8</v>
      </c>
      <c r="V11" s="32">
        <f t="shared" si="3"/>
        <v>0</v>
      </c>
      <c r="W11" s="32">
        <f t="shared" si="4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5"/>
    </row>
    <row r="12" spans="2:27" ht="15">
      <c r="B12" s="18"/>
      <c r="C12" s="19" t="str">
        <f>+Input!C48</f>
        <v>Mp xTipologia 9</v>
      </c>
      <c r="D12" s="36">
        <f>+Input!I35/(1+(Input!$E35))</f>
        <v>0</v>
      </c>
      <c r="E12" s="36">
        <f>+Input!J35/(1+(Input!$E35))</f>
        <v>0</v>
      </c>
      <c r="F12" s="36">
        <f>+Input!K35/(1+(Input!$E35))</f>
        <v>0</v>
      </c>
      <c r="G12" s="36">
        <f>+Input!L35/(1+(Input!$E35))</f>
        <v>0</v>
      </c>
      <c r="H12" s="36">
        <f>+Input!M35/(1+(Input!$E35))</f>
        <v>0</v>
      </c>
      <c r="I12" s="17"/>
      <c r="K12" s="18"/>
      <c r="L12" s="19" t="str">
        <f t="shared" si="0"/>
        <v>Mp xTipologia 9</v>
      </c>
      <c r="M12" s="32">
        <f>+D12*(Input!$F48/360)</f>
        <v>0</v>
      </c>
      <c r="N12" s="32">
        <f>+E12*(Input!$F48/360)</f>
        <v>0</v>
      </c>
      <c r="O12" s="32">
        <f>+F12*(Input!$F48/360)</f>
        <v>0</v>
      </c>
      <c r="P12" s="32">
        <f>+G12*(Input!$F48/360)</f>
        <v>0</v>
      </c>
      <c r="Q12" s="32">
        <f>+H12*(Input!$F48/360)</f>
        <v>0</v>
      </c>
      <c r="R12" s="35"/>
      <c r="T12" s="18"/>
      <c r="U12" s="19" t="str">
        <f t="shared" si="1"/>
        <v>Mp xTipologia 9</v>
      </c>
      <c r="V12" s="32">
        <f t="shared" si="3"/>
        <v>0</v>
      </c>
      <c r="W12" s="32">
        <f t="shared" si="4"/>
        <v>0</v>
      </c>
      <c r="X12" s="32">
        <f t="shared" si="2"/>
        <v>0</v>
      </c>
      <c r="Y12" s="32">
        <f t="shared" si="2"/>
        <v>0</v>
      </c>
      <c r="Z12" s="32">
        <f t="shared" si="2"/>
        <v>0</v>
      </c>
      <c r="AA12" s="35"/>
    </row>
    <row r="13" spans="2:27" ht="15">
      <c r="B13" s="18"/>
      <c r="C13" s="14" t="s">
        <v>16</v>
      </c>
      <c r="D13" s="37">
        <f>SUM(D4:D12)</f>
        <v>358444.44444444444</v>
      </c>
      <c r="E13" s="37">
        <f>SUM(E4:E12)</f>
        <v>432888.8888888889</v>
      </c>
      <c r="F13" s="37">
        <f>SUM(F4:F12)</f>
        <v>481111.11111111107</v>
      </c>
      <c r="G13" s="37">
        <f>SUM(G4:G12)</f>
        <v>536222.2222222222</v>
      </c>
      <c r="H13" s="37">
        <f>SUM(H4:H12)</f>
        <v>577555.5555555556</v>
      </c>
      <c r="I13" s="17"/>
      <c r="K13" s="18"/>
      <c r="L13" s="14" t="s">
        <v>16</v>
      </c>
      <c r="M13" s="37">
        <f>SUM(M4:M12)</f>
        <v>0</v>
      </c>
      <c r="N13" s="37">
        <f>SUM(N4:N12)</f>
        <v>0</v>
      </c>
      <c r="O13" s="37">
        <f>SUM(O4:O12)</f>
        <v>0</v>
      </c>
      <c r="P13" s="37">
        <f>SUM(P4:P12)</f>
        <v>0</v>
      </c>
      <c r="Q13" s="37">
        <f>SUM(Q4:Q12)</f>
        <v>0</v>
      </c>
      <c r="R13" s="35"/>
      <c r="T13" s="18"/>
      <c r="U13" s="14" t="s">
        <v>16</v>
      </c>
      <c r="V13" s="37">
        <f>SUM(V4:V12)</f>
        <v>358444.44444444444</v>
      </c>
      <c r="W13" s="37">
        <f>SUM(W4:W12)</f>
        <v>432888.8888888889</v>
      </c>
      <c r="X13" s="37">
        <f>SUM(X4:X12)</f>
        <v>481111.11111111107</v>
      </c>
      <c r="Y13" s="37">
        <f>SUM(Y4:Y12)</f>
        <v>536222.2222222222</v>
      </c>
      <c r="Z13" s="37">
        <f>SUM(Z4:Z12)</f>
        <v>577555.5555555556</v>
      </c>
      <c r="AA13" s="35"/>
    </row>
    <row r="14" spans="2:27" ht="15.75" thickBot="1">
      <c r="B14" s="20"/>
      <c r="C14" s="21"/>
      <c r="D14" s="21"/>
      <c r="E14" s="21"/>
      <c r="F14" s="21"/>
      <c r="G14" s="21"/>
      <c r="H14" s="21"/>
      <c r="I14" s="22"/>
      <c r="K14" s="20"/>
      <c r="L14" s="21"/>
      <c r="M14" s="21"/>
      <c r="N14" s="21"/>
      <c r="O14" s="21"/>
      <c r="P14" s="21"/>
      <c r="Q14" s="21"/>
      <c r="R14" s="22"/>
      <c r="T14" s="20"/>
      <c r="U14" s="21"/>
      <c r="V14" s="21"/>
      <c r="W14" s="21"/>
      <c r="X14" s="21"/>
      <c r="Y14" s="21"/>
      <c r="Z14" s="21"/>
      <c r="AA14" s="22"/>
    </row>
    <row r="15" ht="15.75" thickBot="1"/>
    <row r="16" spans="2:27" ht="15">
      <c r="B16" s="10"/>
      <c r="C16" s="11"/>
      <c r="D16" s="11"/>
      <c r="E16" s="11"/>
      <c r="F16" s="11"/>
      <c r="G16" s="11"/>
      <c r="H16" s="11"/>
      <c r="I16" s="12"/>
      <c r="K16" s="10"/>
      <c r="L16" s="11"/>
      <c r="M16" s="11"/>
      <c r="N16" s="11"/>
      <c r="O16" s="11"/>
      <c r="P16" s="11"/>
      <c r="Q16" s="11"/>
      <c r="R16" s="12"/>
      <c r="T16" s="10"/>
      <c r="U16" s="11"/>
      <c r="V16" s="11"/>
      <c r="W16" s="11"/>
      <c r="X16" s="11"/>
      <c r="Y16" s="11"/>
      <c r="Z16" s="11"/>
      <c r="AA16" s="12"/>
    </row>
    <row r="17" spans="2:27" ht="15">
      <c r="B17" s="18"/>
      <c r="C17" s="14" t="s">
        <v>18</v>
      </c>
      <c r="D17" s="15" t="str">
        <f>+D3</f>
        <v>Anno 1</v>
      </c>
      <c r="E17" s="15" t="str">
        <f>+E3</f>
        <v>Anno 2</v>
      </c>
      <c r="F17" s="15" t="str">
        <f>+F3</f>
        <v>Anno 3</v>
      </c>
      <c r="G17" s="15" t="str">
        <f>+G3</f>
        <v>Anno 4</v>
      </c>
      <c r="H17" s="15" t="str">
        <f>+H3</f>
        <v>Anno 5</v>
      </c>
      <c r="I17" s="39"/>
      <c r="K17" s="18"/>
      <c r="L17" s="14" t="s">
        <v>19</v>
      </c>
      <c r="M17" s="15" t="str">
        <f>+M3</f>
        <v>Anno 1</v>
      </c>
      <c r="N17" s="15" t="str">
        <f>+N3</f>
        <v>Anno 2</v>
      </c>
      <c r="O17" s="15" t="str">
        <f>+O3</f>
        <v>Anno 3</v>
      </c>
      <c r="P17" s="15" t="str">
        <f>+P3</f>
        <v>Anno 4</v>
      </c>
      <c r="Q17" s="15" t="str">
        <f>+Q3</f>
        <v>Anno 5</v>
      </c>
      <c r="R17" s="39"/>
      <c r="T17" s="18"/>
      <c r="U17" s="14" t="s">
        <v>371</v>
      </c>
      <c r="V17" s="15" t="str">
        <f>+V3</f>
        <v>Anno 1</v>
      </c>
      <c r="W17" s="15" t="str">
        <f>+W3</f>
        <v>Anno 2</v>
      </c>
      <c r="X17" s="15" t="str">
        <f>+X3</f>
        <v>Anno 3</v>
      </c>
      <c r="Y17" s="15" t="str">
        <f>+Y3</f>
        <v>Anno 4</v>
      </c>
      <c r="Z17" s="15" t="str">
        <f>+Z3</f>
        <v>Anno 5</v>
      </c>
      <c r="AA17" s="39"/>
    </row>
    <row r="18" spans="2:27" ht="15">
      <c r="B18" s="18"/>
      <c r="C18" s="19" t="str">
        <f>+C4</f>
        <v>Mp xTipologia 1</v>
      </c>
      <c r="D18" s="36">
        <f>+IF(Input!$G27=0,0,IF(Input!$G27=30,((Input!I27+M18)/12),IF(Input!$G27=60,(Input!I27+M18)/6,IF(Input!$G27=90,(Input!I27+M18)/4,IF(Input!$G27=120,(Input!I27+M18)/3,IF(Input!$G27=150,(Input!I27+M18)*0.416667,Input!I27/2))))))</f>
        <v>0</v>
      </c>
      <c r="E18" s="36">
        <f>+IF(Input!$G27=0,0,IF(Input!$G27=30,((Input!J27+N18)/12),IF(Input!$G27=60,(Input!J27+N18)/6,IF(Input!$G27=90,(Input!J27+N18)/4,IF(Input!$G27=120,(Input!J27+N18)/3,IF(Input!$G27=150,(Input!J27+N18)*0.416667,Input!J27/2))))))</f>
        <v>0</v>
      </c>
      <c r="F18" s="36">
        <f>+IF(Input!$G27=0,0,IF(Input!$G27=30,((Input!K27+O18)/12),IF(Input!$G27=60,(Input!K27+O18)/6,IF(Input!$G27=90,(Input!K27+O18)/4,IF(Input!$G27=120,(Input!K27+O18)/3,IF(Input!$G27=150,(Input!K27+O18)*0.416667,Input!K27/2))))))</f>
        <v>0</v>
      </c>
      <c r="G18" s="36">
        <f>+IF(Input!$G27=0,0,IF(Input!$G27=30,((Input!L27+P18)/12),IF(Input!$G27=60,(Input!L27+P18)/6,IF(Input!$G27=90,(Input!L27+P18)/4,IF(Input!$G27=120,(Input!L27+P18)/3,IF(Input!$G27=150,(Input!L27+P18)*0.416667,Input!L27/2))))))</f>
        <v>0</v>
      </c>
      <c r="H18" s="36">
        <f>+IF(Input!$G27=0,0,IF(Input!$G27=30,((Input!M27+Q18)/12),IF(Input!$G27=60,(Input!M27+Q18)/6,IF(Input!$G27=90,(Input!M27+Q18)/4,IF(Input!$G27=120,(Input!M27+Q18)/3,IF(Input!$G27=150,(Input!M27+Q18)*0.416667,Input!M27/2))))))</f>
        <v>0</v>
      </c>
      <c r="I18" s="17"/>
      <c r="K18" s="18"/>
      <c r="L18" s="19" t="str">
        <f>+L4</f>
        <v>Mp xTipologia 1</v>
      </c>
      <c r="M18" s="36">
        <f>+Input!$F27*Input!I27</f>
        <v>100800</v>
      </c>
      <c r="N18" s="36">
        <f>+Input!$F27*Input!J27</f>
        <v>121800</v>
      </c>
      <c r="O18" s="36">
        <f>+Input!$F27*Input!K27</f>
        <v>136500</v>
      </c>
      <c r="P18" s="36">
        <f>+Input!$F27*Input!L27</f>
        <v>153300</v>
      </c>
      <c r="Q18" s="36">
        <f>+Input!$F27*Input!M27</f>
        <v>165900</v>
      </c>
      <c r="R18" s="17"/>
      <c r="T18" s="18"/>
      <c r="U18" s="19" t="str">
        <f>+U4</f>
        <v>Mp xTipologia 1</v>
      </c>
      <c r="V18" s="36">
        <f>+M18/12</f>
        <v>8400</v>
      </c>
      <c r="W18" s="36">
        <f aca="true" t="shared" si="5" ref="W18:Z26">+N18/12</f>
        <v>10150</v>
      </c>
      <c r="X18" s="36">
        <f t="shared" si="5"/>
        <v>11375</v>
      </c>
      <c r="Y18" s="36">
        <f t="shared" si="5"/>
        <v>12775</v>
      </c>
      <c r="Z18" s="36">
        <f t="shared" si="5"/>
        <v>13825</v>
      </c>
      <c r="AA18" s="17"/>
    </row>
    <row r="19" spans="2:27" ht="15">
      <c r="B19" s="18"/>
      <c r="C19" s="19" t="str">
        <f aca="true" t="shared" si="6" ref="C19:C26">+C5</f>
        <v>Mp xTipologia 2</v>
      </c>
      <c r="D19" s="36">
        <f>+IF(Input!$G28=0,0,IF(Input!$G28=30,(Input!I28/12),IF(Input!$G28=60,Input!I28/6,IF(Input!$G28=90,(Input!I28/4),IF(Input!$G28=120,Input!I28/3,IF(Input!$G28=150,Input!I28*0.416667,Input!I28/2))))))</f>
        <v>0</v>
      </c>
      <c r="E19" s="36">
        <f>+IF(Input!$G28=0,0,IF(Input!$G28=30,(Input!J28/12),IF(Input!$G28=60,Input!J28/6,IF(Input!$G28=90,(Input!J28/4),IF(Input!$G28=120,Input!J28/3,IF(Input!$G28=150,Input!J28*0.416667,Input!J28/2))))))</f>
        <v>0</v>
      </c>
      <c r="F19" s="36">
        <f>+IF(Input!$G28=0,0,IF(Input!$G28=30,(Input!K28/12),IF(Input!$G28=60,Input!K28/6,IF(Input!$G28=90,(Input!K28/4),IF(Input!$G28=120,Input!K28/3,IF(Input!$G28=150,Input!K28*0.416667,Input!K28/2))))))</f>
        <v>0</v>
      </c>
      <c r="G19" s="36">
        <f>+IF(Input!$G28=0,0,IF(Input!$G28=30,(Input!L28/12),IF(Input!$G28=60,Input!L28/6,IF(Input!$G28=90,(Input!L28/4),IF(Input!$G28=120,Input!L28/3,IF(Input!$G28=150,Input!L28*0.416667,Input!L28/2))))))</f>
        <v>0</v>
      </c>
      <c r="H19" s="36">
        <f>+IF(Input!$G28=0,0,IF(Input!$G28=30,(Input!M28/12),IF(Input!$G28=60,Input!M28/6,IF(Input!$G28=90,(Input!M28/4),IF(Input!$G28=120,Input!M28/3,IF(Input!$G28=150,Input!M28*0.416667,Input!M28/2))))))</f>
        <v>0</v>
      </c>
      <c r="I19" s="17"/>
      <c r="K19" s="18"/>
      <c r="L19" s="19" t="str">
        <f aca="true" t="shared" si="7" ref="L19:L26">+L5</f>
        <v>Mp xTipologia 2</v>
      </c>
      <c r="M19" s="36">
        <f>+Input!$F28*Input!I28</f>
        <v>10080</v>
      </c>
      <c r="N19" s="36">
        <f>+Input!$F28*Input!J28</f>
        <v>12180</v>
      </c>
      <c r="O19" s="36">
        <f>+Input!$F28*Input!K28</f>
        <v>13650</v>
      </c>
      <c r="P19" s="36">
        <f>+Input!$F28*Input!L28</f>
        <v>15330</v>
      </c>
      <c r="Q19" s="36">
        <f>+Input!$F28*Input!M28</f>
        <v>16590</v>
      </c>
      <c r="R19" s="17"/>
      <c r="T19" s="18"/>
      <c r="U19" s="19" t="str">
        <f aca="true" t="shared" si="8" ref="U19:U26">+U5</f>
        <v>Mp xTipologia 2</v>
      </c>
      <c r="V19" s="36">
        <f aca="true" t="shared" si="9" ref="V19:V26">+M19/12</f>
        <v>840</v>
      </c>
      <c r="W19" s="36">
        <f t="shared" si="5"/>
        <v>1015</v>
      </c>
      <c r="X19" s="36">
        <f t="shared" si="5"/>
        <v>1137.5</v>
      </c>
      <c r="Y19" s="36">
        <f t="shared" si="5"/>
        <v>1277.5</v>
      </c>
      <c r="Z19" s="36">
        <f t="shared" si="5"/>
        <v>1382.5</v>
      </c>
      <c r="AA19" s="17"/>
    </row>
    <row r="20" spans="2:27" ht="15">
      <c r="B20" s="18"/>
      <c r="C20" s="19" t="str">
        <f t="shared" si="6"/>
        <v>Mp xTipologia 3</v>
      </c>
      <c r="D20" s="36">
        <f>+IF(Input!$G29=0,0,IF(Input!$G29=30,(Input!I29/12),IF(Input!$G29=60,Input!I29/6,IF(Input!$G29=90,(Input!I29/4),IF(Input!$G29=120,Input!I29/3,IF(Input!$G29=150,Input!I29*0.416667,Input!I29/2))))))</f>
        <v>0</v>
      </c>
      <c r="E20" s="36">
        <f>+IF(Input!$G29=0,0,IF(Input!$G29=30,(Input!J29/12),IF(Input!$G29=60,Input!J29/6,IF(Input!$G29=90,(Input!J29/4),IF(Input!$G29=120,Input!J29/3,IF(Input!$G29=150,Input!J29*0.416667,Input!J29/2))))))</f>
        <v>0</v>
      </c>
      <c r="F20" s="36">
        <f>+IF(Input!$G29=0,0,IF(Input!$G29=30,(Input!K29/12),IF(Input!$G29=60,Input!K29/6,IF(Input!$G29=90,(Input!K29/4),IF(Input!$G29=120,Input!K29/3,IF(Input!$G29=150,Input!K29*0.416667,Input!K29/2))))))</f>
        <v>0</v>
      </c>
      <c r="G20" s="36">
        <f>+IF(Input!$G29=0,0,IF(Input!$G29=30,(Input!L29/12),IF(Input!$G29=60,Input!L29/6,IF(Input!$G29=90,(Input!L29/4),IF(Input!$G29=120,Input!L29/3,IF(Input!$G29=150,Input!L29*0.416667,Input!L29/2))))))</f>
        <v>0</v>
      </c>
      <c r="H20" s="36">
        <f>+IF(Input!$G29=0,0,IF(Input!$G29=30,(Input!M29/12),IF(Input!$G29=60,Input!M29/6,IF(Input!$G29=90,(Input!M29/4),IF(Input!$G29=120,Input!M29/3,IF(Input!$G29=150,Input!M29*0.416667,Input!M29/2))))))</f>
        <v>0</v>
      </c>
      <c r="I20" s="17"/>
      <c r="K20" s="18"/>
      <c r="L20" s="19" t="str">
        <f t="shared" si="7"/>
        <v>Mp xTipologia 3</v>
      </c>
      <c r="M20" s="36">
        <f>+Input!$F29*Input!I29</f>
        <v>10080</v>
      </c>
      <c r="N20" s="36">
        <f>+Input!$F29*Input!J29</f>
        <v>12180</v>
      </c>
      <c r="O20" s="36">
        <f>+Input!$F29*Input!K29</f>
        <v>13650</v>
      </c>
      <c r="P20" s="36">
        <f>+Input!$F29*Input!L29</f>
        <v>15330</v>
      </c>
      <c r="Q20" s="36">
        <f>+Input!$F29*Input!M29</f>
        <v>16590</v>
      </c>
      <c r="R20" s="17"/>
      <c r="T20" s="18"/>
      <c r="U20" s="19" t="str">
        <f t="shared" si="8"/>
        <v>Mp xTipologia 3</v>
      </c>
      <c r="V20" s="36">
        <f t="shared" si="9"/>
        <v>840</v>
      </c>
      <c r="W20" s="36">
        <f t="shared" si="5"/>
        <v>1015</v>
      </c>
      <c r="X20" s="36">
        <f t="shared" si="5"/>
        <v>1137.5</v>
      </c>
      <c r="Y20" s="36">
        <f t="shared" si="5"/>
        <v>1277.5</v>
      </c>
      <c r="Z20" s="36">
        <f t="shared" si="5"/>
        <v>1382.5</v>
      </c>
      <c r="AA20" s="17"/>
    </row>
    <row r="21" spans="2:27" ht="15">
      <c r="B21" s="18"/>
      <c r="C21" s="19" t="str">
        <f t="shared" si="6"/>
        <v>Mp xTipologia 4</v>
      </c>
      <c r="D21" s="36">
        <f>+IF(Input!$G30=0,0,IF(Input!$G30=30,(Input!I30/12),IF(Input!$G30=60,Input!I30/6,IF(Input!$G30=90,(Input!I30/4),IF(Input!$G30=120,Input!I30/3,IF(Input!$G30=150,Input!I30*0.416667,Input!I30/2))))))</f>
        <v>0</v>
      </c>
      <c r="E21" s="36">
        <f>+IF(Input!$G30=0,0,IF(Input!$G30=30,(Input!J30/12),IF(Input!$G30=60,Input!J30/6,IF(Input!$G30=90,(Input!J30/4),IF(Input!$G30=120,Input!J30/3,IF(Input!$G30=150,Input!J30*0.416667,Input!J30/2))))))</f>
        <v>0</v>
      </c>
      <c r="F21" s="36">
        <f>+IF(Input!$G30=0,0,IF(Input!$G30=30,(Input!K30/12),IF(Input!$G30=60,Input!K30/6,IF(Input!$G30=90,(Input!K30/4),IF(Input!$G30=120,Input!K30/3,IF(Input!$G30=150,Input!K30*0.416667,Input!K30/2))))))</f>
        <v>0</v>
      </c>
      <c r="G21" s="36">
        <f>+IF(Input!$G30=0,0,IF(Input!$G30=30,(Input!L30/12),IF(Input!$G30=60,Input!L30/6,IF(Input!$G30=90,(Input!L30/4),IF(Input!$G30=120,Input!L30/3,IF(Input!$G30=150,Input!L30*0.416667,Input!L30/2))))))</f>
        <v>0</v>
      </c>
      <c r="H21" s="36">
        <f>+IF(Input!$G30=0,0,IF(Input!$G30=30,(Input!M30/12),IF(Input!$G30=60,Input!M30/6,IF(Input!$G30=90,(Input!M30/4),IF(Input!$G30=120,Input!M30/3,IF(Input!$G30=150,Input!M30*0.416667,Input!M30/2))))))</f>
        <v>0</v>
      </c>
      <c r="I21" s="17"/>
      <c r="K21" s="18"/>
      <c r="L21" s="19" t="str">
        <f t="shared" si="7"/>
        <v>Mp xTipologia 4</v>
      </c>
      <c r="M21" s="36">
        <f>+Input!$F30*Input!I30</f>
        <v>10500</v>
      </c>
      <c r="N21" s="36">
        <f>+Input!$F30*Input!J30</f>
        <v>12600</v>
      </c>
      <c r="O21" s="36">
        <f>+Input!$F30*Input!K30</f>
        <v>12600</v>
      </c>
      <c r="P21" s="36">
        <f>+Input!$F30*Input!L30</f>
        <v>12600</v>
      </c>
      <c r="Q21" s="36">
        <f>+Input!$F30*Input!M30</f>
        <v>12600</v>
      </c>
      <c r="R21" s="17"/>
      <c r="T21" s="18"/>
      <c r="U21" s="19" t="str">
        <f t="shared" si="8"/>
        <v>Mp xTipologia 4</v>
      </c>
      <c r="V21" s="36">
        <f t="shared" si="9"/>
        <v>875</v>
      </c>
      <c r="W21" s="36">
        <f t="shared" si="5"/>
        <v>1050</v>
      </c>
      <c r="X21" s="36">
        <f t="shared" si="5"/>
        <v>1050</v>
      </c>
      <c r="Y21" s="36">
        <f t="shared" si="5"/>
        <v>1050</v>
      </c>
      <c r="Z21" s="36">
        <f t="shared" si="5"/>
        <v>1050</v>
      </c>
      <c r="AA21" s="17"/>
    </row>
    <row r="22" spans="2:27" ht="15">
      <c r="B22" s="18"/>
      <c r="C22" s="19" t="str">
        <f t="shared" si="6"/>
        <v>Mp xTipologia 5</v>
      </c>
      <c r="D22" s="36">
        <f>+IF(Input!$G31=0,0,IF(Input!$G31=30,(Input!I31/12),IF(Input!$G31=60,Input!I31/6,IF(Input!$G31=90,(Input!I31/4),IF(Input!$G31=120,Input!I31/3,IF(Input!$G31=150,Input!I31*0.416667,Input!I31/2))))))</f>
        <v>0</v>
      </c>
      <c r="E22" s="36">
        <f>+IF(Input!$G31=0,0,IF(Input!$G31=30,(Input!J31/12),IF(Input!$G31=60,Input!J31/6,IF(Input!$G31=90,(Input!J31/4),IF(Input!$G31=120,Input!J31/3,IF(Input!$G31=150,Input!J31*0.416667,Input!J31/2))))))</f>
        <v>0</v>
      </c>
      <c r="F22" s="36">
        <f>+IF(Input!$G31=0,0,IF(Input!$G31=30,(Input!K31/12),IF(Input!$G31=60,Input!K31/6,IF(Input!$G31=90,(Input!K31/4),IF(Input!$G31=120,Input!K31/3,IF(Input!$G31=150,Input!K31*0.416667,Input!K31/2))))))</f>
        <v>0</v>
      </c>
      <c r="G22" s="36">
        <f>+IF(Input!$G31=0,0,IF(Input!$G31=30,(Input!L31/12),IF(Input!$G31=60,Input!L31/6,IF(Input!$G31=90,(Input!L31/4),IF(Input!$G31=120,Input!L31/3,IF(Input!$G31=150,Input!L31*0.416667,Input!L31/2))))))</f>
        <v>0</v>
      </c>
      <c r="H22" s="36">
        <f>+IF(Input!$G31=0,0,IF(Input!$G31=30,(Input!M31/12),IF(Input!$G31=60,Input!M31/6,IF(Input!$G31=90,(Input!M31/4),IF(Input!$G31=120,Input!M31/3,IF(Input!$G31=150,Input!M31*0.416667,Input!M31/2))))))</f>
        <v>0</v>
      </c>
      <c r="I22" s="17"/>
      <c r="K22" s="18"/>
      <c r="L22" s="19" t="str">
        <f t="shared" si="7"/>
        <v>Mp xTipologia 5</v>
      </c>
      <c r="M22" s="36">
        <f>+Input!$F31*Input!I31</f>
        <v>0</v>
      </c>
      <c r="N22" s="36">
        <f>+Input!$F31*Input!J31</f>
        <v>0</v>
      </c>
      <c r="O22" s="36">
        <f>+Input!$F31*Input!K31</f>
        <v>0</v>
      </c>
      <c r="P22" s="36">
        <f>+Input!$F31*Input!L31</f>
        <v>0</v>
      </c>
      <c r="Q22" s="36">
        <f>+Input!$F31*Input!M31</f>
        <v>0</v>
      </c>
      <c r="R22" s="17"/>
      <c r="T22" s="18"/>
      <c r="U22" s="19" t="str">
        <f t="shared" si="8"/>
        <v>Mp xTipologia 5</v>
      </c>
      <c r="V22" s="36">
        <f t="shared" si="9"/>
        <v>0</v>
      </c>
      <c r="W22" s="36">
        <f t="shared" si="5"/>
        <v>0</v>
      </c>
      <c r="X22" s="36">
        <f t="shared" si="5"/>
        <v>0</v>
      </c>
      <c r="Y22" s="36">
        <f t="shared" si="5"/>
        <v>0</v>
      </c>
      <c r="Z22" s="36">
        <f t="shared" si="5"/>
        <v>0</v>
      </c>
      <c r="AA22" s="17"/>
    </row>
    <row r="23" spans="2:27" ht="15">
      <c r="B23" s="18"/>
      <c r="C23" s="19" t="str">
        <f t="shared" si="6"/>
        <v>Mp xTipologia 6</v>
      </c>
      <c r="D23" s="36">
        <f>+IF(Input!$G32=0,0,IF(Input!$G32=30,(Input!I32/12),IF(Input!$G32=60,Input!I32/6,IF(Input!$G32=90,(Input!I32/4),IF(Input!$G32=120,Input!I32/3,IF(Input!$G32=150,Input!I32*0.416667,Input!I32/2))))))</f>
        <v>0</v>
      </c>
      <c r="E23" s="36">
        <f>+IF(Input!$G32=0,0,IF(Input!$G32=30,(Input!J32/12),IF(Input!$G32=60,Input!J32/6,IF(Input!$G32=90,(Input!J32/4),IF(Input!$G32=120,Input!J32/3,IF(Input!$G32=150,Input!J32*0.416667,Input!J32/2))))))</f>
        <v>0</v>
      </c>
      <c r="F23" s="36">
        <f>+IF(Input!$G32=0,0,IF(Input!$G32=30,(Input!K32/12),IF(Input!$G32=60,Input!K32/6,IF(Input!$G32=90,(Input!K32/4),IF(Input!$G32=120,Input!K32/3,IF(Input!$G32=150,Input!K32*0.416667,Input!K32/2))))))</f>
        <v>0</v>
      </c>
      <c r="G23" s="36">
        <f>+IF(Input!$G32=0,0,IF(Input!$G32=30,(Input!L32/12),IF(Input!$G32=60,Input!L32/6,IF(Input!$G32=90,(Input!L32/4),IF(Input!$G32=120,Input!L32/3,IF(Input!$G32=150,Input!L32*0.416667,Input!L32/2))))))</f>
        <v>0</v>
      </c>
      <c r="H23" s="36">
        <f>+IF(Input!$G32=0,0,IF(Input!$G32=30,(Input!M32/12),IF(Input!$G32=60,Input!M32/6,IF(Input!$G32=90,(Input!M32/4),IF(Input!$G32=120,Input!M32/3,IF(Input!$G32=150,Input!M32*0.416667,Input!M32/2))))))</f>
        <v>0</v>
      </c>
      <c r="I23" s="17"/>
      <c r="K23" s="18"/>
      <c r="L23" s="19" t="str">
        <f t="shared" si="7"/>
        <v>Mp xTipologia 6</v>
      </c>
      <c r="M23" s="36">
        <f>+Input!$F32*Input!I32</f>
        <v>0</v>
      </c>
      <c r="N23" s="36">
        <f>+Input!$F32*Input!J32</f>
        <v>0</v>
      </c>
      <c r="O23" s="36">
        <f>+Input!$F32*Input!K32</f>
        <v>0</v>
      </c>
      <c r="P23" s="36">
        <f>+Input!$F32*Input!L32</f>
        <v>0</v>
      </c>
      <c r="Q23" s="36">
        <f>+Input!$F32*Input!M32</f>
        <v>0</v>
      </c>
      <c r="R23" s="17"/>
      <c r="T23" s="18"/>
      <c r="U23" s="19" t="str">
        <f t="shared" si="8"/>
        <v>Mp xTipologia 6</v>
      </c>
      <c r="V23" s="36">
        <f t="shared" si="9"/>
        <v>0</v>
      </c>
      <c r="W23" s="36">
        <f t="shared" si="5"/>
        <v>0</v>
      </c>
      <c r="X23" s="36">
        <f t="shared" si="5"/>
        <v>0</v>
      </c>
      <c r="Y23" s="36">
        <f t="shared" si="5"/>
        <v>0</v>
      </c>
      <c r="Z23" s="36">
        <f t="shared" si="5"/>
        <v>0</v>
      </c>
      <c r="AA23" s="17"/>
    </row>
    <row r="24" spans="2:27" ht="15">
      <c r="B24" s="18"/>
      <c r="C24" s="19" t="str">
        <f t="shared" si="6"/>
        <v>Mp xTipologia 7</v>
      </c>
      <c r="D24" s="36">
        <f>+IF(Input!$G33=0,0,IF(Input!$G33=30,(Input!I33/12),IF(Input!$G33=60,Input!I33/6,IF(Input!$G33=90,(Input!I33/4),IF(Input!$G33=120,Input!I33/3,IF(Input!$G33=150,Input!I33*0.416667,Input!I33/2))))))</f>
        <v>0</v>
      </c>
      <c r="E24" s="36">
        <f>+IF(Input!$G33=0,0,IF(Input!$G33=30,(Input!J33/12),IF(Input!$G33=60,Input!J33/6,IF(Input!$G33=90,(Input!J33/4),IF(Input!$G33=120,Input!J33/3,IF(Input!$G33=150,Input!J33*0.416667,Input!J33/2))))))</f>
        <v>0</v>
      </c>
      <c r="F24" s="36">
        <f>+IF(Input!$G33=0,0,IF(Input!$G33=30,(Input!K33/12),IF(Input!$G33=60,Input!K33/6,IF(Input!$G33=90,(Input!K33/4),IF(Input!$G33=120,Input!K33/3,IF(Input!$G33=150,Input!K33*0.416667,Input!K33/2))))))</f>
        <v>0</v>
      </c>
      <c r="G24" s="36">
        <f>+IF(Input!$G33=0,0,IF(Input!$G33=30,(Input!L33/12),IF(Input!$G33=60,Input!L33/6,IF(Input!$G33=90,(Input!L33/4),IF(Input!$G33=120,Input!L33/3,IF(Input!$G33=150,Input!L33*0.416667,Input!L33/2))))))</f>
        <v>0</v>
      </c>
      <c r="H24" s="36">
        <f>+IF(Input!$G33=0,0,IF(Input!$G33=30,(Input!M33/12),IF(Input!$G33=60,Input!M33/6,IF(Input!$G33=90,(Input!M33/4),IF(Input!$G33=120,Input!M33/3,IF(Input!$G33=150,Input!M33*0.416667,Input!M33/2))))))</f>
        <v>0</v>
      </c>
      <c r="I24" s="17"/>
      <c r="K24" s="18"/>
      <c r="L24" s="19" t="str">
        <f t="shared" si="7"/>
        <v>Mp xTipologia 7</v>
      </c>
      <c r="M24" s="36">
        <f>+Input!$F33*Input!I33</f>
        <v>0</v>
      </c>
      <c r="N24" s="36">
        <f>+Input!$F33*Input!J33</f>
        <v>0</v>
      </c>
      <c r="O24" s="36">
        <f>+Input!$F33*Input!K33</f>
        <v>0</v>
      </c>
      <c r="P24" s="36">
        <f>+Input!$F33*Input!L33</f>
        <v>0</v>
      </c>
      <c r="Q24" s="36">
        <f>+Input!$F33*Input!M33</f>
        <v>0</v>
      </c>
      <c r="R24" s="17"/>
      <c r="T24" s="18"/>
      <c r="U24" s="19" t="str">
        <f t="shared" si="8"/>
        <v>Mp xTipologia 7</v>
      </c>
      <c r="V24" s="36">
        <f t="shared" si="9"/>
        <v>0</v>
      </c>
      <c r="W24" s="36">
        <f t="shared" si="5"/>
        <v>0</v>
      </c>
      <c r="X24" s="36">
        <f t="shared" si="5"/>
        <v>0</v>
      </c>
      <c r="Y24" s="36">
        <f t="shared" si="5"/>
        <v>0</v>
      </c>
      <c r="Z24" s="36">
        <f t="shared" si="5"/>
        <v>0</v>
      </c>
      <c r="AA24" s="17"/>
    </row>
    <row r="25" spans="2:27" ht="15">
      <c r="B25" s="18"/>
      <c r="C25" s="19" t="str">
        <f t="shared" si="6"/>
        <v>Mp xTipologia 8</v>
      </c>
      <c r="D25" s="36">
        <f>+IF(Input!$G34=0,0,IF(Input!$G34=30,(Input!I34/12),IF(Input!$G34=60,Input!I34/6,IF(Input!$G34=90,(Input!I34/4),IF(Input!$G34=120,Input!I34/3,IF(Input!$G34=150,Input!I34*0.416667,Input!I34/2))))))</f>
        <v>0</v>
      </c>
      <c r="E25" s="36">
        <f>+IF(Input!$G34=0,0,IF(Input!$G34=30,(Input!J34/12),IF(Input!$G34=60,Input!J34/6,IF(Input!$G34=90,(Input!J34/4),IF(Input!$G34=120,Input!J34/3,IF(Input!$G34=150,Input!J34*0.416667,Input!J34/2))))))</f>
        <v>0</v>
      </c>
      <c r="F25" s="36">
        <f>+IF(Input!$G34=0,0,IF(Input!$G34=30,(Input!K34/12),IF(Input!$G34=60,Input!K34/6,IF(Input!$G34=90,(Input!K34/4),IF(Input!$G34=120,Input!K34/3,IF(Input!$G34=150,Input!K34*0.416667,Input!K34/2))))))</f>
        <v>0</v>
      </c>
      <c r="G25" s="36">
        <f>+IF(Input!$G34=0,0,IF(Input!$G34=30,(Input!L34/12),IF(Input!$G34=60,Input!L34/6,IF(Input!$G34=90,(Input!L34/4),IF(Input!$G34=120,Input!L34/3,IF(Input!$G34=150,Input!L34*0.416667,Input!L34/2))))))</f>
        <v>0</v>
      </c>
      <c r="H25" s="36">
        <f>+IF(Input!$G34=0,0,IF(Input!$G34=30,(Input!M34/12),IF(Input!$G34=60,Input!M34/6,IF(Input!$G34=90,(Input!M34/4),IF(Input!$G34=120,Input!M34/3,IF(Input!$G34=150,Input!M34*0.416667,Input!M34/2))))))</f>
        <v>0</v>
      </c>
      <c r="I25" s="17"/>
      <c r="K25" s="18"/>
      <c r="L25" s="19" t="str">
        <f t="shared" si="7"/>
        <v>Mp xTipologia 8</v>
      </c>
      <c r="M25" s="36">
        <f>+Input!$F34*Input!I34</f>
        <v>0</v>
      </c>
      <c r="N25" s="36">
        <f>+Input!$F34*Input!J34</f>
        <v>0</v>
      </c>
      <c r="O25" s="36">
        <f>+Input!$F34*Input!K34</f>
        <v>0</v>
      </c>
      <c r="P25" s="36">
        <f>+Input!$F34*Input!L34</f>
        <v>0</v>
      </c>
      <c r="Q25" s="36">
        <f>+Input!$F34*Input!M34</f>
        <v>0</v>
      </c>
      <c r="R25" s="17"/>
      <c r="T25" s="18"/>
      <c r="U25" s="19" t="str">
        <f t="shared" si="8"/>
        <v>Mp xTipologia 8</v>
      </c>
      <c r="V25" s="36">
        <f t="shared" si="9"/>
        <v>0</v>
      </c>
      <c r="W25" s="36">
        <f t="shared" si="5"/>
        <v>0</v>
      </c>
      <c r="X25" s="36">
        <f t="shared" si="5"/>
        <v>0</v>
      </c>
      <c r="Y25" s="36">
        <f t="shared" si="5"/>
        <v>0</v>
      </c>
      <c r="Z25" s="36">
        <f t="shared" si="5"/>
        <v>0</v>
      </c>
      <c r="AA25" s="17"/>
    </row>
    <row r="26" spans="2:27" ht="15">
      <c r="B26" s="18"/>
      <c r="C26" s="19" t="str">
        <f t="shared" si="6"/>
        <v>Mp xTipologia 9</v>
      </c>
      <c r="D26" s="36">
        <f>+IF(Input!$G35=0,0,IF(Input!$G35=30,(Input!I35/12),IF(Input!$G35=60,Input!I35/6,IF(Input!$G35=90,(Input!I35/4),IF(Input!$G35=120,Input!I35/3,IF(Input!$G35=150,Input!I35*0.416667,Input!I35/2))))))</f>
        <v>0</v>
      </c>
      <c r="E26" s="36">
        <f>+IF(Input!$G35=0,0,IF(Input!$G35=30,(Input!J35/12),IF(Input!$G35=60,Input!J35/6,IF(Input!$G35=90,(Input!J35/4),IF(Input!$G35=120,Input!J35/3,IF(Input!$G35=150,Input!J35*0.416667,Input!J35/2))))))</f>
        <v>0</v>
      </c>
      <c r="F26" s="36">
        <f>+IF(Input!$G35=0,0,IF(Input!$G35=30,(Input!K35/12),IF(Input!$G35=60,Input!K35/6,IF(Input!$G35=90,(Input!K35/4),IF(Input!$G35=120,Input!K35/3,IF(Input!$G35=150,Input!K35*0.416667,Input!K35/2))))))</f>
        <v>0</v>
      </c>
      <c r="G26" s="36">
        <f>+IF(Input!$G35=0,0,IF(Input!$G35=30,(Input!L35/12),IF(Input!$G35=60,Input!L35/6,IF(Input!$G35=90,(Input!L35/4),IF(Input!$G35=120,Input!L35/3,IF(Input!$G35=150,Input!L35*0.416667,Input!L35/2))))))</f>
        <v>0</v>
      </c>
      <c r="H26" s="36">
        <f>+IF(Input!$G35=0,0,IF(Input!$G35=30,(Input!M35/12),IF(Input!$G35=60,Input!M35/6,IF(Input!$G35=90,(Input!M35/4),IF(Input!$G35=120,Input!M35/3,IF(Input!$G35=150,Input!M35*0.416667,Input!M35/2))))))</f>
        <v>0</v>
      </c>
      <c r="I26" s="17"/>
      <c r="K26" s="18"/>
      <c r="L26" s="19" t="str">
        <f t="shared" si="7"/>
        <v>Mp xTipologia 9</v>
      </c>
      <c r="M26" s="36">
        <f>+Input!$F35*Input!I35</f>
        <v>0</v>
      </c>
      <c r="N26" s="36">
        <f>+Input!$F35*Input!J35</f>
        <v>0</v>
      </c>
      <c r="O26" s="36">
        <f>+Input!$F35*Input!K35</f>
        <v>0</v>
      </c>
      <c r="P26" s="36">
        <f>+Input!$F35*Input!L35</f>
        <v>0</v>
      </c>
      <c r="Q26" s="36">
        <f>+Input!$F35*Input!M35</f>
        <v>0</v>
      </c>
      <c r="R26" s="17"/>
      <c r="T26" s="18"/>
      <c r="U26" s="19" t="str">
        <f t="shared" si="8"/>
        <v>Mp xTipologia 9</v>
      </c>
      <c r="V26" s="36">
        <f t="shared" si="9"/>
        <v>0</v>
      </c>
      <c r="W26" s="36">
        <f t="shared" si="5"/>
        <v>0</v>
      </c>
      <c r="X26" s="36">
        <f t="shared" si="5"/>
        <v>0</v>
      </c>
      <c r="Y26" s="36">
        <f t="shared" si="5"/>
        <v>0</v>
      </c>
      <c r="Z26" s="36">
        <f t="shared" si="5"/>
        <v>0</v>
      </c>
      <c r="AA26" s="17"/>
    </row>
    <row r="27" spans="2:27" ht="15">
      <c r="B27" s="18"/>
      <c r="C27" s="14" t="s">
        <v>28</v>
      </c>
      <c r="D27" s="37">
        <f>SUM(D18:D26)</f>
        <v>0</v>
      </c>
      <c r="E27" s="37">
        <f>SUM(E18:E26)</f>
        <v>0</v>
      </c>
      <c r="F27" s="37">
        <f>SUM(F18:F26)</f>
        <v>0</v>
      </c>
      <c r="G27" s="37">
        <f>SUM(G18:G26)</f>
        <v>0</v>
      </c>
      <c r="H27" s="37">
        <f>SUM(H18:H26)</f>
        <v>0</v>
      </c>
      <c r="I27" s="17"/>
      <c r="K27" s="18"/>
      <c r="L27" s="14" t="s">
        <v>25</v>
      </c>
      <c r="M27" s="37">
        <f>SUM(M18:M26)</f>
        <v>131460</v>
      </c>
      <c r="N27" s="37">
        <f>SUM(N18:N26)</f>
        <v>158760</v>
      </c>
      <c r="O27" s="37">
        <f>SUM(O18:O26)</f>
        <v>176400</v>
      </c>
      <c r="P27" s="37">
        <f>SUM(P18:P26)</f>
        <v>196560</v>
      </c>
      <c r="Q27" s="37">
        <f>SUM(Q18:Q26)</f>
        <v>211680</v>
      </c>
      <c r="R27" s="17"/>
      <c r="T27" s="18"/>
      <c r="U27" s="14" t="s">
        <v>373</v>
      </c>
      <c r="V27" s="37">
        <f>SUM(V18:V26)</f>
        <v>10955</v>
      </c>
      <c r="W27" s="37">
        <f>SUM(W18:W26)</f>
        <v>13230</v>
      </c>
      <c r="X27" s="37">
        <f>SUM(X18:X26)</f>
        <v>14700</v>
      </c>
      <c r="Y27" s="37">
        <f>SUM(Y18:Y26)</f>
        <v>16380</v>
      </c>
      <c r="Z27" s="37">
        <f>SUM(Z18:Z26)</f>
        <v>17640</v>
      </c>
      <c r="AA27" s="17"/>
    </row>
    <row r="28" spans="2:27" ht="15.75" thickBot="1">
      <c r="B28" s="20"/>
      <c r="C28" s="21"/>
      <c r="D28" s="21"/>
      <c r="E28" s="21"/>
      <c r="F28" s="21"/>
      <c r="G28" s="21"/>
      <c r="H28" s="21"/>
      <c r="I28" s="22"/>
      <c r="K28" s="20"/>
      <c r="L28" s="21"/>
      <c r="M28" s="21"/>
      <c r="N28" s="21"/>
      <c r="O28" s="21"/>
      <c r="P28" s="21"/>
      <c r="Q28" s="21"/>
      <c r="R28" s="22"/>
      <c r="T28" s="20"/>
      <c r="U28" s="21"/>
      <c r="V28" s="21"/>
      <c r="W28" s="21"/>
      <c r="X28" s="21"/>
      <c r="Y28" s="21"/>
      <c r="Z28" s="21"/>
      <c r="AA28" s="22"/>
    </row>
    <row r="29" ht="15.75" thickBot="1"/>
    <row r="30" spans="2:27" ht="15">
      <c r="B30" s="10"/>
      <c r="C30" s="11"/>
      <c r="D30" s="11"/>
      <c r="E30" s="11"/>
      <c r="F30" s="11"/>
      <c r="G30" s="11"/>
      <c r="H30" s="11"/>
      <c r="I30" s="12"/>
      <c r="K30" s="10"/>
      <c r="L30" s="11"/>
      <c r="M30" s="11"/>
      <c r="N30" s="11"/>
      <c r="O30" s="11"/>
      <c r="P30" s="11"/>
      <c r="Q30" s="11"/>
      <c r="R30" s="12"/>
      <c r="T30" s="10"/>
      <c r="U30" s="11"/>
      <c r="V30" s="11"/>
      <c r="W30" s="11"/>
      <c r="X30" s="11"/>
      <c r="Y30" s="11"/>
      <c r="Z30" s="11"/>
      <c r="AA30" s="12"/>
    </row>
    <row r="31" spans="2:27" ht="15">
      <c r="B31" s="18"/>
      <c r="C31" s="14" t="s">
        <v>21</v>
      </c>
      <c r="D31" s="15" t="str">
        <f>+D17</f>
        <v>Anno 1</v>
      </c>
      <c r="E31" s="15" t="str">
        <f>+E17</f>
        <v>Anno 2</v>
      </c>
      <c r="F31" s="15" t="str">
        <f>+F17</f>
        <v>Anno 3</v>
      </c>
      <c r="G31" s="15" t="str">
        <f>+G17</f>
        <v>Anno 4</v>
      </c>
      <c r="H31" s="15" t="str">
        <f>+H17</f>
        <v>Anno 5</v>
      </c>
      <c r="I31" s="39"/>
      <c r="K31" s="18"/>
      <c r="L31" s="14" t="s">
        <v>24</v>
      </c>
      <c r="M31" s="15" t="str">
        <f>+M17</f>
        <v>Anno 1</v>
      </c>
      <c r="N31" s="15" t="str">
        <f>+N17</f>
        <v>Anno 2</v>
      </c>
      <c r="O31" s="15" t="str">
        <f>+O17</f>
        <v>Anno 3</v>
      </c>
      <c r="P31" s="15" t="str">
        <f>+P17</f>
        <v>Anno 4</v>
      </c>
      <c r="Q31" s="15" t="str">
        <f>+Q17</f>
        <v>Anno 5</v>
      </c>
      <c r="R31" s="39"/>
      <c r="T31" s="18"/>
      <c r="U31" s="14" t="s">
        <v>372</v>
      </c>
      <c r="V31" s="15" t="str">
        <f>+V17</f>
        <v>Anno 1</v>
      </c>
      <c r="W31" s="15" t="str">
        <f>+W17</f>
        <v>Anno 2</v>
      </c>
      <c r="X31" s="15" t="str">
        <f>+X17</f>
        <v>Anno 3</v>
      </c>
      <c r="Y31" s="15" t="str">
        <f>+Y17</f>
        <v>Anno 4</v>
      </c>
      <c r="Z31" s="15" t="str">
        <f>+Z17</f>
        <v>Anno 5</v>
      </c>
      <c r="AA31" s="39"/>
    </row>
    <row r="32" spans="2:27" ht="15">
      <c r="B32" s="18"/>
      <c r="C32" s="19" t="str">
        <f>+C18</f>
        <v>Mp xTipologia 1</v>
      </c>
      <c r="D32" s="36">
        <f>+IF(Input!$G40=0,0,IF(Input!$G40=30,(V4+M32)/12,IF(Input!$G40=60,(V4+M32)/6,IF(Input!$G40=90,(V4+M32)/4,IF(Input!$G40=120,(V4+M32)/3,IF(Input!$G40=150,(V4+M32)*0.416667,(V4+M32)/2))))))</f>
        <v>26888.88888888889</v>
      </c>
      <c r="E32" s="36">
        <f>+IF(Input!$G40=0,0,IF(Input!$G40=30,(W4+N32)/12,IF(Input!$G40=60,(W4+N32)/6,IF(Input!$G40=90,(W4+N32)/4,IF(Input!$G40=120,(W4+N32)/3,IF(Input!$G40=150,(W4+N32)*0.416667,(W4+N32)/2))))))</f>
        <v>32490.74074074074</v>
      </c>
      <c r="F32" s="36">
        <f>+IF(Input!$G40=0,0,IF(Input!$G40=30,(X4+O32)/12,IF(Input!$G40=60,(X4+O32)/6,IF(Input!$G40=90,(X4+O32)/4,IF(Input!$G40=120,(X4+O32)/3,IF(Input!$G40=150,(X4+O32)*0.416667,(X4+O32)/2))))))</f>
        <v>36412.03703703704</v>
      </c>
      <c r="G32" s="36">
        <f>+IF(Input!$G40=0,0,IF(Input!$G40=30,(Y4+P32)/12,IF(Input!$G40=60,(Y4+P32)/6,IF(Input!$G40=90,(Y4+P32)/4,IF(Input!$G40=120,(Y4+P32)/3,IF(Input!$G40=150,(Y4+P32)*0.416667,(Y4+P32)/2))))))</f>
        <v>40893.51851851852</v>
      </c>
      <c r="H32" s="36">
        <f>+IF(Input!$G40=0,0,IF(Input!$G40=30,(Z4+Q32)/12,IF(Input!$G40=60,(Z4+Q32)/6,IF(Input!$G40=90,(Z4+Q32)/4,IF(Input!$G40=120,(Z4+Q32)/3,IF(Input!$G40=150,(Z4+Q32)*0.416667,(Z4+Q32)/2))))))</f>
        <v>44254.62962962963</v>
      </c>
      <c r="I32" s="17"/>
      <c r="K32" s="18"/>
      <c r="L32" s="19" t="str">
        <f>+L18</f>
        <v>Mp xTipologia 1</v>
      </c>
      <c r="M32" s="36">
        <f>+MCL!V4*Input!$E40</f>
        <v>56000</v>
      </c>
      <c r="N32" s="36">
        <f>+MCL!W4*Input!$E40</f>
        <v>67666.66666666666</v>
      </c>
      <c r="O32" s="36">
        <f>+MCL!X4*Input!$E40</f>
        <v>75833.33333333333</v>
      </c>
      <c r="P32" s="36">
        <f>+MCL!Y4*Input!$E40</f>
        <v>85166.66666666667</v>
      </c>
      <c r="Q32" s="36">
        <f>+MCL!Z4*Input!$E40</f>
        <v>92166.66666666666</v>
      </c>
      <c r="R32" s="17"/>
      <c r="T32" s="18"/>
      <c r="U32" s="19" t="str">
        <f>+U18</f>
        <v>Mp xTipologia 1</v>
      </c>
      <c r="V32" s="36">
        <f>+M32/12</f>
        <v>4666.666666666667</v>
      </c>
      <c r="W32" s="36">
        <f aca="true" t="shared" si="10" ref="W32:W40">+N32/12</f>
        <v>5638.888888888888</v>
      </c>
      <c r="X32" s="36">
        <f aca="true" t="shared" si="11" ref="X32:X40">+O32/12</f>
        <v>6319.444444444444</v>
      </c>
      <c r="Y32" s="36">
        <f aca="true" t="shared" si="12" ref="Y32:Y40">+P32/12</f>
        <v>7097.222222222223</v>
      </c>
      <c r="Z32" s="36">
        <f aca="true" t="shared" si="13" ref="Z32:Z40">+Q32/12</f>
        <v>7680.555555555555</v>
      </c>
      <c r="AA32" s="17"/>
    </row>
    <row r="33" spans="2:27" ht="15">
      <c r="B33" s="18"/>
      <c r="C33" s="19" t="str">
        <f aca="true" t="shared" si="14" ref="C33:C40">+C19</f>
        <v>Mp xTipologia 2</v>
      </c>
      <c r="D33" s="36">
        <f>+IF(Input!$G41=0,0,IF(Input!$G41=30,(V5+M33)/12,IF(Input!$G41=60,(V5+M33)/6,IF(Input!$G41=90,(V5+M33)/4,IF(Input!$G41=120,(V5+M33)/3,IF(Input!$G41=150,(V5+M33)*0.416667,(V5+M33)/2))))))</f>
        <v>3226.6666666666665</v>
      </c>
      <c r="E33" s="36">
        <f>+IF(Input!$G41=0,0,IF(Input!$G41=30,(W5+N33)/12,IF(Input!$G41=60,(W5+N33)/6,IF(Input!$G41=90,(W5+N33)/4,IF(Input!$G41=120,(W5+N33)/3,IF(Input!$G41=150,(W5+N33)*0.416667,(W5+N33)/2))))))</f>
        <v>3898.8888888888887</v>
      </c>
      <c r="F33" s="36">
        <f>+IF(Input!$G41=0,0,IF(Input!$G41=30,(X5+O33)/12,IF(Input!$G41=60,(X5+O33)/6,IF(Input!$G41=90,(X5+O33)/4,IF(Input!$G41=120,(X5+O33)/3,IF(Input!$G41=150,(X5+O33)*0.416667,(X5+O33)/2))))))</f>
        <v>4369.444444444444</v>
      </c>
      <c r="G33" s="36">
        <f>+IF(Input!$G41=0,0,IF(Input!$G41=30,(Y5+P33)/12,IF(Input!$G41=60,(Y5+P33)/6,IF(Input!$G41=90,(Y5+P33)/4,IF(Input!$G41=120,(Y5+P33)/3,IF(Input!$G41=150,(Y5+P33)*0.416667,(Y5+P33)/2))))))</f>
        <v>4907.222222222222</v>
      </c>
      <c r="H33" s="36">
        <f>+IF(Input!$G41=0,0,IF(Input!$G41=30,(Z5+Q33)/12,IF(Input!$G41=60,(Z5+Q33)/6,IF(Input!$G41=90,(Z5+Q33)/4,IF(Input!$G41=120,(Z5+Q33)/3,IF(Input!$G41=150,(Z5+Q33)*0.416667,(Z5+Q33)/2))))))</f>
        <v>5310.555555555556</v>
      </c>
      <c r="I33" s="17"/>
      <c r="K33" s="18"/>
      <c r="L33" s="19" t="str">
        <f aca="true" t="shared" si="15" ref="L33:L40">+L19</f>
        <v>Mp xTipologia 2</v>
      </c>
      <c r="M33" s="36">
        <f>+MCL!V5*Input!$E41</f>
        <v>6720</v>
      </c>
      <c r="N33" s="36">
        <f>+MCL!W5*Input!$E41</f>
        <v>8119.999999999999</v>
      </c>
      <c r="O33" s="36">
        <f>+MCL!X5*Input!$E41</f>
        <v>9100</v>
      </c>
      <c r="P33" s="36">
        <f>+MCL!Y5*Input!$E41</f>
        <v>10220</v>
      </c>
      <c r="Q33" s="36">
        <f>+MCL!Z5*Input!$E41</f>
        <v>11059.999999999998</v>
      </c>
      <c r="R33" s="17"/>
      <c r="T33" s="18"/>
      <c r="U33" s="19" t="str">
        <f aca="true" t="shared" si="16" ref="U33:U40">+U19</f>
        <v>Mp xTipologia 2</v>
      </c>
      <c r="V33" s="36">
        <f aca="true" t="shared" si="17" ref="V33:V40">+M33/12</f>
        <v>560</v>
      </c>
      <c r="W33" s="36">
        <f t="shared" si="10"/>
        <v>676.6666666666666</v>
      </c>
      <c r="X33" s="36">
        <f t="shared" si="11"/>
        <v>758.3333333333334</v>
      </c>
      <c r="Y33" s="36">
        <f t="shared" si="12"/>
        <v>851.6666666666666</v>
      </c>
      <c r="Z33" s="36">
        <f t="shared" si="13"/>
        <v>921.6666666666665</v>
      </c>
      <c r="AA33" s="17"/>
    </row>
    <row r="34" spans="2:27" ht="15">
      <c r="B34" s="18"/>
      <c r="C34" s="19" t="str">
        <f t="shared" si="14"/>
        <v>Mp xTipologia 3</v>
      </c>
      <c r="D34" s="36">
        <f>+IF(Input!$G42=0,0,IF(Input!$G42=30,(V6+M34)/12,IF(Input!$G42=60,(V6+M34)/6,IF(Input!$G42=90,(V6+M34)/4,IF(Input!$G42=120,(V6+M34)/3,IF(Input!$G42=150,(V6+M34)*0.416667,(V6+M34)/2))))))</f>
        <v>3226.6666666666665</v>
      </c>
      <c r="E34" s="36">
        <f>+IF(Input!$G42=0,0,IF(Input!$G42=30,(W6+N34)/12,IF(Input!$G42=60,(W6+N34)/6,IF(Input!$G42=90,(W6+N34)/4,IF(Input!$G42=120,(W6+N34)/3,IF(Input!$G42=150,(W6+N34)*0.416667,(W6+N34)/2))))))</f>
        <v>3898.8888888888887</v>
      </c>
      <c r="F34" s="36">
        <f>+IF(Input!$G42=0,0,IF(Input!$G42=30,(X6+O34)/12,IF(Input!$G42=60,(X6+O34)/6,IF(Input!$G42=90,(X6+O34)/4,IF(Input!$G42=120,(X6+O34)/3,IF(Input!$G42=150,(X6+O34)*0.416667,(X6+O34)/2))))))</f>
        <v>4369.444444444444</v>
      </c>
      <c r="G34" s="36">
        <f>+IF(Input!$G42=0,0,IF(Input!$G42=30,(Y6+P34)/12,IF(Input!$G42=60,(Y6+P34)/6,IF(Input!$G42=90,(Y6+P34)/4,IF(Input!$G42=120,(Y6+P34)/3,IF(Input!$G42=150,(Y6+P34)*0.416667,(Y6+P34)/2))))))</f>
        <v>4907.222222222222</v>
      </c>
      <c r="H34" s="36">
        <f>+IF(Input!$G42=0,0,IF(Input!$G42=30,(Z6+Q34)/12,IF(Input!$G42=60,(Z6+Q34)/6,IF(Input!$G42=90,(Z6+Q34)/4,IF(Input!$G42=120,(Z6+Q34)/3,IF(Input!$G42=150,(Z6+Q34)*0.416667,(Z6+Q34)/2))))))</f>
        <v>5310.555555555556</v>
      </c>
      <c r="I34" s="17"/>
      <c r="K34" s="18"/>
      <c r="L34" s="19" t="str">
        <f t="shared" si="15"/>
        <v>Mp xTipologia 3</v>
      </c>
      <c r="M34" s="36">
        <f>+MCL!V6*Input!$E42</f>
        <v>6720</v>
      </c>
      <c r="N34" s="36">
        <f>+MCL!W6*Input!$E42</f>
        <v>8119.999999999999</v>
      </c>
      <c r="O34" s="36">
        <f>+MCL!X6*Input!$E42</f>
        <v>9100</v>
      </c>
      <c r="P34" s="36">
        <f>+MCL!Y6*Input!$E42</f>
        <v>10220</v>
      </c>
      <c r="Q34" s="36">
        <f>+MCL!Z6*Input!$E42</f>
        <v>11059.999999999998</v>
      </c>
      <c r="R34" s="17"/>
      <c r="T34" s="18"/>
      <c r="U34" s="19" t="str">
        <f t="shared" si="16"/>
        <v>Mp xTipologia 3</v>
      </c>
      <c r="V34" s="36">
        <f t="shared" si="17"/>
        <v>560</v>
      </c>
      <c r="W34" s="36">
        <f t="shared" si="10"/>
        <v>676.6666666666666</v>
      </c>
      <c r="X34" s="36">
        <f t="shared" si="11"/>
        <v>758.3333333333334</v>
      </c>
      <c r="Y34" s="36">
        <f t="shared" si="12"/>
        <v>851.6666666666666</v>
      </c>
      <c r="Z34" s="36">
        <f t="shared" si="13"/>
        <v>921.6666666666665</v>
      </c>
      <c r="AA34" s="17"/>
    </row>
    <row r="35" spans="2:27" ht="15">
      <c r="B35" s="18"/>
      <c r="C35" s="19" t="str">
        <f t="shared" si="14"/>
        <v>Mp xTipologia 4</v>
      </c>
      <c r="D35" s="36">
        <f>+IF(Input!$G43=0,0,IF(Input!$G43=30,(V7+M35)/12,IF(Input!$G43=60,(V7+M35)/6,IF(Input!$G43=90,(V7+M35)/4,IF(Input!$G43=120,(V7+M35)/3,IF(Input!$G43=150,(V7+M35)*0.416667,(V7+M35)/2))))))</f>
        <v>0</v>
      </c>
      <c r="E35" s="36">
        <f>+IF(Input!$G43=0,0,IF(Input!$G43=30,(W7+N35)/12,IF(Input!$G43=60,(W7+N35)/6,IF(Input!$G43=90,(W7+N35)/4,IF(Input!$G43=120,(W7+N35)/3,IF(Input!$G43=150,(W7+N35)*0.416667,(W7+N35)/2))))))</f>
        <v>0</v>
      </c>
      <c r="F35" s="36">
        <f>+IF(Input!$G43=0,0,IF(Input!$G43=30,(X7+O35)/12,IF(Input!$G43=60,(X7+O35)/6,IF(Input!$G43=90,(X7+O35)/4,IF(Input!$G43=120,(X7+O35)/3,IF(Input!$G43=150,(X7+O35)*0.416667,(X7+O35)/2))))))</f>
        <v>0</v>
      </c>
      <c r="G35" s="36">
        <f>+IF(Input!$G43=0,0,IF(Input!$G43=30,(Y7+P35)/12,IF(Input!$G43=60,(Y7+P35)/6,IF(Input!$G43=90,(Y7+P35)/4,IF(Input!$G43=120,(Y7+P35)/3,IF(Input!$G43=150,(Y7+P35)*0.416667,(Y7+P35)/2))))))</f>
        <v>0</v>
      </c>
      <c r="H35" s="36">
        <f>+IF(Input!$G43=0,0,IF(Input!$G43=30,(Z7+Q35)/12,IF(Input!$G43=60,(Z7+Q35)/6,IF(Input!$G43=90,(Z7+Q35)/4,IF(Input!$G43=120,(Z7+Q35)/3,IF(Input!$G43=150,(Z7+Q35)*0.416667,(Z7+Q35)/2))))))</f>
        <v>0</v>
      </c>
      <c r="I35" s="17"/>
      <c r="K35" s="18"/>
      <c r="L35" s="19" t="str">
        <f t="shared" si="15"/>
        <v>Mp xTipologia 4</v>
      </c>
      <c r="M35" s="36">
        <f>+MCL!V7*Input!$E43</f>
        <v>0</v>
      </c>
      <c r="N35" s="36">
        <f>+MCL!W7*Input!$E43</f>
        <v>0</v>
      </c>
      <c r="O35" s="36">
        <f>+MCL!X7*Input!$E43</f>
        <v>0</v>
      </c>
      <c r="P35" s="36">
        <f>+MCL!Y7*Input!$E43</f>
        <v>0</v>
      </c>
      <c r="Q35" s="36">
        <f>+MCL!Z7*Input!$E43</f>
        <v>0</v>
      </c>
      <c r="R35" s="17"/>
      <c r="T35" s="18"/>
      <c r="U35" s="19" t="str">
        <f t="shared" si="16"/>
        <v>Mp xTipologia 4</v>
      </c>
      <c r="V35" s="36">
        <f t="shared" si="17"/>
        <v>0</v>
      </c>
      <c r="W35" s="36">
        <f t="shared" si="10"/>
        <v>0</v>
      </c>
      <c r="X35" s="36">
        <f t="shared" si="11"/>
        <v>0</v>
      </c>
      <c r="Y35" s="36">
        <f t="shared" si="12"/>
        <v>0</v>
      </c>
      <c r="Z35" s="36">
        <f t="shared" si="13"/>
        <v>0</v>
      </c>
      <c r="AA35" s="17"/>
    </row>
    <row r="36" spans="2:27" ht="15">
      <c r="B36" s="18"/>
      <c r="C36" s="19" t="str">
        <f t="shared" si="14"/>
        <v>Mp xTipologia 5</v>
      </c>
      <c r="D36" s="36">
        <f>+IF(Input!$G44=0,0,IF(Input!$G44=30,(V8+M36)/12,IF(Input!$G44=60,(V8+M36)/6,IF(Input!$G44=90,(V8+M36)/4,IF(Input!$G44=120,(V8+M36)/3,IF(Input!$G44=150,(V8+M36)*0.416667,(V8+M36)/2))))))</f>
        <v>0</v>
      </c>
      <c r="E36" s="36">
        <f>+IF(Input!$G44=0,0,IF(Input!$G44=30,(W8+N36)/12,IF(Input!$G44=60,(W8+N36)/6,IF(Input!$G44=90,(W8+N36)/4,IF(Input!$G44=120,(W8+N36)/3,IF(Input!$G44=150,(W8+N36)*0.416667,(W8+N36)/2))))))</f>
        <v>0</v>
      </c>
      <c r="F36" s="36">
        <f>+IF(Input!$G44=0,0,IF(Input!$G44=30,(X8+O36)/12,IF(Input!$G44=60,(X8+O36)/6,IF(Input!$G44=90,(X8+O36)/4,IF(Input!$G44=120,(X8+O36)/3,IF(Input!$G44=150,(X8+O36)*0.416667,(X8+O36)/2))))))</f>
        <v>0</v>
      </c>
      <c r="G36" s="36">
        <f>+IF(Input!$G44=0,0,IF(Input!$G44=30,(Y8+P36)/12,IF(Input!$G44=60,(Y8+P36)/6,IF(Input!$G44=90,(Y8+P36)/4,IF(Input!$G44=120,(Y8+P36)/3,IF(Input!$G44=150,(Y8+P36)*0.416667,(Y8+P36)/2))))))</f>
        <v>0</v>
      </c>
      <c r="H36" s="36">
        <f>+IF(Input!$G44=0,0,IF(Input!$G44=30,(Z8+Q36)/12,IF(Input!$G44=60,(Z8+Q36)/6,IF(Input!$G44=90,(Z8+Q36)/4,IF(Input!$G44=120,(Z8+Q36)/3,IF(Input!$G44=150,(Z8+Q36)*0.416667,(Z8+Q36)/2))))))</f>
        <v>0</v>
      </c>
      <c r="I36" s="17"/>
      <c r="K36" s="18"/>
      <c r="L36" s="19" t="str">
        <f t="shared" si="15"/>
        <v>Mp xTipologia 5</v>
      </c>
      <c r="M36" s="36">
        <f>+MCL!V8*Input!$E44</f>
        <v>0</v>
      </c>
      <c r="N36" s="36">
        <f>+MCL!W8*Input!$E44</f>
        <v>0</v>
      </c>
      <c r="O36" s="36">
        <f>+MCL!X8*Input!$E44</f>
        <v>0</v>
      </c>
      <c r="P36" s="36">
        <f>+MCL!Y8*Input!$E44</f>
        <v>0</v>
      </c>
      <c r="Q36" s="36">
        <f>+MCL!Z8*Input!$E44</f>
        <v>0</v>
      </c>
      <c r="R36" s="17"/>
      <c r="T36" s="18"/>
      <c r="U36" s="19" t="str">
        <f t="shared" si="16"/>
        <v>Mp xTipologia 5</v>
      </c>
      <c r="V36" s="36">
        <f t="shared" si="17"/>
        <v>0</v>
      </c>
      <c r="W36" s="36">
        <f t="shared" si="10"/>
        <v>0</v>
      </c>
      <c r="X36" s="36">
        <f t="shared" si="11"/>
        <v>0</v>
      </c>
      <c r="Y36" s="36">
        <f t="shared" si="12"/>
        <v>0</v>
      </c>
      <c r="Z36" s="36">
        <f t="shared" si="13"/>
        <v>0</v>
      </c>
      <c r="AA36" s="17"/>
    </row>
    <row r="37" spans="2:27" ht="15">
      <c r="B37" s="18"/>
      <c r="C37" s="19" t="str">
        <f t="shared" si="14"/>
        <v>Mp xTipologia 6</v>
      </c>
      <c r="D37" s="36">
        <f>+IF(Input!$G45=0,0,IF(Input!$G45=30,(V9+M37)/12,IF(Input!$G45=60,(V9+M37)/6,IF(Input!$G45=90,(V9+M37)/4,IF(Input!$G45=120,(V9+M37)/3,IF(Input!$G45=150,(V9+M37)*0.416667,(V9+M37)/2))))))</f>
        <v>0</v>
      </c>
      <c r="E37" s="36">
        <f>+IF(Input!$G45=0,0,IF(Input!$G45=30,(W9+N37)/12,IF(Input!$G45=60,(W9+N37)/6,IF(Input!$G45=90,(W9+N37)/4,IF(Input!$G45=120,(W9+N37)/3,IF(Input!$G45=150,(W9+N37)*0.416667,(W9+N37)/2))))))</f>
        <v>0</v>
      </c>
      <c r="F37" s="36">
        <f>+IF(Input!$G45=0,0,IF(Input!$G45=30,(X9+O37)/12,IF(Input!$G45=60,(X9+O37)/6,IF(Input!$G45=90,(X9+O37)/4,IF(Input!$G45=120,(X9+O37)/3,IF(Input!$G45=150,(X9+O37)*0.416667,(X9+O37)/2))))))</f>
        <v>0</v>
      </c>
      <c r="G37" s="36">
        <f>+IF(Input!$G45=0,0,IF(Input!$G45=30,(Y9+P37)/12,IF(Input!$G45=60,(Y9+P37)/6,IF(Input!$G45=90,(Y9+P37)/4,IF(Input!$G45=120,(Y9+P37)/3,IF(Input!$G45=150,(Y9+P37)*0.416667,(Y9+P37)/2))))))</f>
        <v>0</v>
      </c>
      <c r="H37" s="36">
        <f>+IF(Input!$G45=0,0,IF(Input!$G45=30,(Z9+Q37)/12,IF(Input!$G45=60,(Z9+Q37)/6,IF(Input!$G45=90,(Z9+Q37)/4,IF(Input!$G45=120,(Z9+Q37)/3,IF(Input!$G45=150,(Z9+Q37)*0.416667,(Z9+Q37)/2))))))</f>
        <v>0</v>
      </c>
      <c r="I37" s="17"/>
      <c r="K37" s="18"/>
      <c r="L37" s="19" t="str">
        <f t="shared" si="15"/>
        <v>Mp xTipologia 6</v>
      </c>
      <c r="M37" s="36">
        <f>+MCL!V9*Input!$E45</f>
        <v>0</v>
      </c>
      <c r="N37" s="36">
        <f>+MCL!W9*Input!$E45</f>
        <v>0</v>
      </c>
      <c r="O37" s="36">
        <f>+MCL!X9*Input!$E45</f>
        <v>0</v>
      </c>
      <c r="P37" s="36">
        <f>+MCL!Y9*Input!$E45</f>
        <v>0</v>
      </c>
      <c r="Q37" s="36">
        <f>+MCL!Z9*Input!$E45</f>
        <v>0</v>
      </c>
      <c r="R37" s="17"/>
      <c r="T37" s="18"/>
      <c r="U37" s="19" t="str">
        <f t="shared" si="16"/>
        <v>Mp xTipologia 6</v>
      </c>
      <c r="V37" s="36">
        <f t="shared" si="17"/>
        <v>0</v>
      </c>
      <c r="W37" s="36">
        <f t="shared" si="10"/>
        <v>0</v>
      </c>
      <c r="X37" s="36">
        <f t="shared" si="11"/>
        <v>0</v>
      </c>
      <c r="Y37" s="36">
        <f t="shared" si="12"/>
        <v>0</v>
      </c>
      <c r="Z37" s="36">
        <f t="shared" si="13"/>
        <v>0</v>
      </c>
      <c r="AA37" s="17"/>
    </row>
    <row r="38" spans="2:27" ht="15">
      <c r="B38" s="18"/>
      <c r="C38" s="19" t="str">
        <f t="shared" si="14"/>
        <v>Mp xTipologia 7</v>
      </c>
      <c r="D38" s="36">
        <f>+IF(Input!$G46=0,0,IF(Input!$G46=30,(V10+M38)/12,IF(Input!$G46=60,(V10+M38)/6,IF(Input!$G46=90,(V10+M38)/4,IF(Input!$G46=120,(V10+M38)/3,IF(Input!$G46=150,(V10+M38)*0.416667,(V10+M38)/2))))))</f>
        <v>0</v>
      </c>
      <c r="E38" s="36">
        <f>+IF(Input!$G46=0,0,IF(Input!$G46=30,(W10+N38)/12,IF(Input!$G46=60,(W10+N38)/6,IF(Input!$G46=90,(W10+N38)/4,IF(Input!$G46=120,(W10+N38)/3,IF(Input!$G46=150,(W10+N38)*0.416667,(W10+N38)/2))))))</f>
        <v>0</v>
      </c>
      <c r="F38" s="36">
        <f>+IF(Input!$G46=0,0,IF(Input!$G46=30,(X10+O38)/12,IF(Input!$G46=60,(X10+O38)/6,IF(Input!$G46=90,(X10+O38)/4,IF(Input!$G46=120,(X10+O38)/3,IF(Input!$G46=150,(X10+O38)*0.416667,(X10+O38)/2))))))</f>
        <v>0</v>
      </c>
      <c r="G38" s="36">
        <f>+IF(Input!$G46=0,0,IF(Input!$G46=30,(Y10+P38)/12,IF(Input!$G46=60,(Y10+P38)/6,IF(Input!$G46=90,(Y10+P38)/4,IF(Input!$G46=120,(Y10+P38)/3,IF(Input!$G46=150,(Y10+P38)*0.416667,(Y10+P38)/2))))))</f>
        <v>0</v>
      </c>
      <c r="H38" s="36">
        <f>+IF(Input!$G46=0,0,IF(Input!$G46=30,(Z10+Q38)/12,IF(Input!$G46=60,(Z10+Q38)/6,IF(Input!$G46=90,(Z10+Q38)/4,IF(Input!$G46=120,(Z10+Q38)/3,IF(Input!$G46=150,(Z10+Q38)*0.416667,(Z10+Q38)/2))))))</f>
        <v>0</v>
      </c>
      <c r="I38" s="17"/>
      <c r="K38" s="18"/>
      <c r="L38" s="19" t="str">
        <f t="shared" si="15"/>
        <v>Mp xTipologia 7</v>
      </c>
      <c r="M38" s="36">
        <f>+MCL!V10*Input!$E46</f>
        <v>0</v>
      </c>
      <c r="N38" s="36">
        <f>+MCL!W10*Input!$E46</f>
        <v>0</v>
      </c>
      <c r="O38" s="36">
        <f>+MCL!X10*Input!$E46</f>
        <v>0</v>
      </c>
      <c r="P38" s="36">
        <f>+MCL!Y10*Input!$E46</f>
        <v>0</v>
      </c>
      <c r="Q38" s="36">
        <f>+MCL!Z10*Input!$E46</f>
        <v>0</v>
      </c>
      <c r="R38" s="17"/>
      <c r="T38" s="18"/>
      <c r="U38" s="19" t="str">
        <f t="shared" si="16"/>
        <v>Mp xTipologia 7</v>
      </c>
      <c r="V38" s="36">
        <f t="shared" si="17"/>
        <v>0</v>
      </c>
      <c r="W38" s="36">
        <f t="shared" si="10"/>
        <v>0</v>
      </c>
      <c r="X38" s="36">
        <f t="shared" si="11"/>
        <v>0</v>
      </c>
      <c r="Y38" s="36">
        <f t="shared" si="12"/>
        <v>0</v>
      </c>
      <c r="Z38" s="36">
        <f t="shared" si="13"/>
        <v>0</v>
      </c>
      <c r="AA38" s="17"/>
    </row>
    <row r="39" spans="2:27" ht="15">
      <c r="B39" s="18"/>
      <c r="C39" s="19" t="str">
        <f t="shared" si="14"/>
        <v>Mp xTipologia 8</v>
      </c>
      <c r="D39" s="36">
        <f>+IF(Input!$G47=0,0,IF(Input!$G47=30,(V11+M39)/12,IF(Input!$G47=60,(V11+M39)/6,IF(Input!$G47=90,(V11+M39)/4,IF(Input!$G47=120,(V11+M39)/3,IF(Input!$G47=150,(V11+M39)*0.416667,(V11+M39)/2))))))</f>
        <v>0</v>
      </c>
      <c r="E39" s="36">
        <f>+IF(Input!$G47=0,0,IF(Input!$G47=30,(W11+N39)/12,IF(Input!$G47=60,(W11+N39)/6,IF(Input!$G47=90,(W11+N39)/4,IF(Input!$G47=120,(W11+N39)/3,IF(Input!$G47=150,(W11+N39)*0.416667,(W11+N39)/2))))))</f>
        <v>0</v>
      </c>
      <c r="F39" s="36">
        <f>+IF(Input!$G47=0,0,IF(Input!$G47=30,(X11+O39)/12,IF(Input!$G47=60,(X11+O39)/6,IF(Input!$G47=90,(X11+O39)/4,IF(Input!$G47=120,(X11+O39)/3,IF(Input!$G47=150,(X11+O39)*0.416667,(X11+O39)/2))))))</f>
        <v>0</v>
      </c>
      <c r="G39" s="36">
        <f>+IF(Input!$G47=0,0,IF(Input!$G47=30,(Y11+P39)/12,IF(Input!$G47=60,(Y11+P39)/6,IF(Input!$G47=90,(Y11+P39)/4,IF(Input!$G47=120,(Y11+P39)/3,IF(Input!$G47=150,(Y11+P39)*0.416667,(Y11+P39)/2))))))</f>
        <v>0</v>
      </c>
      <c r="H39" s="36">
        <f>+IF(Input!$G47=0,0,IF(Input!$G47=30,(Z11+Q39)/12,IF(Input!$G47=60,(Z11+Q39)/6,IF(Input!$G47=90,(Z11+Q39)/4,IF(Input!$G47=120,(Z11+Q39)/3,IF(Input!$G47=150,(Z11+Q39)*0.416667,(Z11+Q39)/2))))))</f>
        <v>0</v>
      </c>
      <c r="I39" s="17"/>
      <c r="K39" s="18"/>
      <c r="L39" s="19" t="str">
        <f t="shared" si="15"/>
        <v>Mp xTipologia 8</v>
      </c>
      <c r="M39" s="36">
        <f>+MCL!V11*Input!$E47</f>
        <v>0</v>
      </c>
      <c r="N39" s="36">
        <f>+MCL!W11*Input!$E47</f>
        <v>0</v>
      </c>
      <c r="O39" s="36">
        <f>+MCL!X11*Input!$E47</f>
        <v>0</v>
      </c>
      <c r="P39" s="36">
        <f>+MCL!Y11*Input!$E47</f>
        <v>0</v>
      </c>
      <c r="Q39" s="36">
        <f>+MCL!Z11*Input!$E47</f>
        <v>0</v>
      </c>
      <c r="R39" s="17"/>
      <c r="T39" s="18"/>
      <c r="U39" s="19" t="str">
        <f t="shared" si="16"/>
        <v>Mp xTipologia 8</v>
      </c>
      <c r="V39" s="36">
        <f t="shared" si="17"/>
        <v>0</v>
      </c>
      <c r="W39" s="36">
        <f t="shared" si="10"/>
        <v>0</v>
      </c>
      <c r="X39" s="36">
        <f t="shared" si="11"/>
        <v>0</v>
      </c>
      <c r="Y39" s="36">
        <f t="shared" si="12"/>
        <v>0</v>
      </c>
      <c r="Z39" s="36">
        <f t="shared" si="13"/>
        <v>0</v>
      </c>
      <c r="AA39" s="17"/>
    </row>
    <row r="40" spans="2:27" ht="15">
      <c r="B40" s="18"/>
      <c r="C40" s="19" t="str">
        <f t="shared" si="14"/>
        <v>Mp xTipologia 9</v>
      </c>
      <c r="D40" s="36">
        <f>+IF(Input!$G48=0,0,IF(Input!$G48=30,(V12+M40)/12,IF(Input!$G48=60,(V12+M40)/6,IF(Input!$G48=90,(V12+M40)/4,IF(Input!$G48=120,(V12+M40)/3,IF(Input!$G48=150,(V12+M40)*0.416667,(V12+M40)/2))))))</f>
        <v>0</v>
      </c>
      <c r="E40" s="36">
        <f>+IF(Input!$G48=0,0,IF(Input!$G48=30,(W12+N40)/12,IF(Input!$G48=60,(W12+N40)/6,IF(Input!$G48=90,(W12+N40)/4,IF(Input!$G48=120,(W12+N40)/3,IF(Input!$G48=150,(W12+N40)*0.416667,(W12+N40)/2))))))</f>
        <v>0</v>
      </c>
      <c r="F40" s="36">
        <f>+IF(Input!$G48=0,0,IF(Input!$G48=30,(X12+O40)/12,IF(Input!$G48=60,(X12+O40)/6,IF(Input!$G48=90,(X12+O40)/4,IF(Input!$G48=120,(X12+O40)/3,IF(Input!$G48=150,(X12+O40)*0.416667,(X12+O40)/2))))))</f>
        <v>0</v>
      </c>
      <c r="G40" s="36">
        <f>+IF(Input!$G48=0,0,IF(Input!$G48=30,(Y12+P40)/12,IF(Input!$G48=60,(Y12+P40)/6,IF(Input!$G48=90,(Y12+P40)/4,IF(Input!$G48=120,(Y12+P40)/3,IF(Input!$G48=150,(Y12+P40)*0.416667,(Y12+P40)/2))))))</f>
        <v>0</v>
      </c>
      <c r="H40" s="36">
        <f>+IF(Input!$G48=0,0,IF(Input!$G48=30,(Z12+Q40)/12,IF(Input!$G48=60,(Z12+Q40)/6,IF(Input!$G48=90,(Z12+Q40)/4,IF(Input!$G48=120,(Z12+Q40)/3,IF(Input!$G48=150,(Z12+Q40)*0.416667,(Z12+Q40)/2))))))</f>
        <v>0</v>
      </c>
      <c r="I40" s="17"/>
      <c r="K40" s="18"/>
      <c r="L40" s="19" t="str">
        <f t="shared" si="15"/>
        <v>Mp xTipologia 9</v>
      </c>
      <c r="M40" s="36">
        <f>+MCL!V12*Input!$E48</f>
        <v>0</v>
      </c>
      <c r="N40" s="36">
        <f>+MCL!W12*Input!$E48</f>
        <v>0</v>
      </c>
      <c r="O40" s="36">
        <f>+MCL!X12*Input!$E48</f>
        <v>0</v>
      </c>
      <c r="P40" s="36">
        <f>+MCL!Y12*Input!$E48</f>
        <v>0</v>
      </c>
      <c r="Q40" s="36">
        <f>+MCL!Z12*Input!$E48</f>
        <v>0</v>
      </c>
      <c r="R40" s="17"/>
      <c r="T40" s="18"/>
      <c r="U40" s="19" t="str">
        <f t="shared" si="16"/>
        <v>Mp xTipologia 9</v>
      </c>
      <c r="V40" s="36">
        <f t="shared" si="17"/>
        <v>0</v>
      </c>
      <c r="W40" s="36">
        <f t="shared" si="10"/>
        <v>0</v>
      </c>
      <c r="X40" s="36">
        <f t="shared" si="11"/>
        <v>0</v>
      </c>
      <c r="Y40" s="36">
        <f t="shared" si="12"/>
        <v>0</v>
      </c>
      <c r="Z40" s="36">
        <f t="shared" si="13"/>
        <v>0</v>
      </c>
      <c r="AA40" s="17"/>
    </row>
    <row r="41" spans="2:27" ht="15">
      <c r="B41" s="18"/>
      <c r="C41" s="14" t="s">
        <v>27</v>
      </c>
      <c r="D41" s="37">
        <f>SUM(D32:D40)</f>
        <v>33342.222222222226</v>
      </c>
      <c r="E41" s="37">
        <f>SUM(E32:E40)</f>
        <v>40288.51851851852</v>
      </c>
      <c r="F41" s="37">
        <f>SUM(F32:F40)</f>
        <v>45150.92592592593</v>
      </c>
      <c r="G41" s="37">
        <f>SUM(G32:G40)</f>
        <v>50707.962962962956</v>
      </c>
      <c r="H41" s="37">
        <f>SUM(H32:H40)</f>
        <v>54875.74074074074</v>
      </c>
      <c r="I41" s="17"/>
      <c r="K41" s="18"/>
      <c r="L41" s="14" t="s">
        <v>26</v>
      </c>
      <c r="M41" s="37">
        <f>SUM(M32:M40)</f>
        <v>69440</v>
      </c>
      <c r="N41" s="37">
        <f>SUM(N32:N40)</f>
        <v>83906.66666666666</v>
      </c>
      <c r="O41" s="37">
        <f>SUM(O32:O40)</f>
        <v>94033.33333333333</v>
      </c>
      <c r="P41" s="37">
        <f>SUM(P32:P40)</f>
        <v>105606.66666666667</v>
      </c>
      <c r="Q41" s="37">
        <f>SUM(Q32:Q40)</f>
        <v>114286.66666666666</v>
      </c>
      <c r="R41" s="17"/>
      <c r="T41" s="18"/>
      <c r="U41" s="14" t="s">
        <v>374</v>
      </c>
      <c r="V41" s="37">
        <f>SUM(V32:V40)</f>
        <v>5786.666666666667</v>
      </c>
      <c r="W41" s="37">
        <f>SUM(W32:W40)</f>
        <v>6992.222222222222</v>
      </c>
      <c r="X41" s="37">
        <f>SUM(X32:X40)</f>
        <v>7836.11111111111</v>
      </c>
      <c r="Y41" s="37">
        <f>SUM(Y32:Y40)</f>
        <v>8800.555555555557</v>
      </c>
      <c r="Z41" s="37">
        <f>SUM(Z32:Z40)</f>
        <v>9523.888888888887</v>
      </c>
      <c r="AA41" s="17"/>
    </row>
    <row r="42" spans="2:27" ht="15.75" thickBot="1">
      <c r="B42" s="20"/>
      <c r="C42" s="21"/>
      <c r="D42" s="21"/>
      <c r="E42" s="21"/>
      <c r="F42" s="21"/>
      <c r="G42" s="21"/>
      <c r="H42" s="21"/>
      <c r="I42" s="22"/>
      <c r="K42" s="20"/>
      <c r="L42" s="21"/>
      <c r="M42" s="21"/>
      <c r="N42" s="21"/>
      <c r="O42" s="21"/>
      <c r="P42" s="21"/>
      <c r="Q42" s="21"/>
      <c r="R42" s="22"/>
      <c r="T42" s="20"/>
      <c r="U42" s="21"/>
      <c r="V42" s="21"/>
      <c r="W42" s="21"/>
      <c r="X42" s="21"/>
      <c r="Y42" s="21"/>
      <c r="Z42" s="21"/>
      <c r="AA42" s="22"/>
    </row>
    <row r="43" ht="15.75" thickBot="1"/>
    <row r="44" spans="2:18" ht="15">
      <c r="B44" s="10"/>
      <c r="C44" s="11"/>
      <c r="D44" s="11"/>
      <c r="E44" s="11"/>
      <c r="F44" s="11"/>
      <c r="G44" s="11"/>
      <c r="H44" s="11"/>
      <c r="I44" s="12"/>
      <c r="K44" s="10"/>
      <c r="L44" s="11"/>
      <c r="M44" s="11"/>
      <c r="N44" s="11"/>
      <c r="O44" s="11"/>
      <c r="P44" s="11"/>
      <c r="Q44" s="11"/>
      <c r="R44" s="12"/>
    </row>
    <row r="45" spans="2:18" ht="15">
      <c r="B45" s="18"/>
      <c r="C45" s="40" t="s">
        <v>36</v>
      </c>
      <c r="D45" s="15" t="str">
        <f>+D31</f>
        <v>Anno 1</v>
      </c>
      <c r="E45" s="15" t="str">
        <f>+E31</f>
        <v>Anno 2</v>
      </c>
      <c r="F45" s="15" t="str">
        <f>+F31</f>
        <v>Anno 3</v>
      </c>
      <c r="G45" s="15" t="str">
        <f>+G31</f>
        <v>Anno 4</v>
      </c>
      <c r="H45" s="15" t="str">
        <f>+H31</f>
        <v>Anno 5</v>
      </c>
      <c r="I45" s="17"/>
      <c r="K45" s="18"/>
      <c r="L45" s="40" t="s">
        <v>38</v>
      </c>
      <c r="M45" s="15" t="str">
        <f>+M31</f>
        <v>Anno 1</v>
      </c>
      <c r="N45" s="15" t="str">
        <f>+N31</f>
        <v>Anno 2</v>
      </c>
      <c r="O45" s="15" t="str">
        <f>+O31</f>
        <v>Anno 3</v>
      </c>
      <c r="P45" s="15" t="str">
        <f>+P31</f>
        <v>Anno 4</v>
      </c>
      <c r="Q45" s="15" t="str">
        <f>+Q31</f>
        <v>Anno 5</v>
      </c>
      <c r="R45" s="17"/>
    </row>
    <row r="46" spans="2:18" ht="15">
      <c r="B46" s="18"/>
      <c r="C46" s="19" t="str">
        <f>+C32</f>
        <v>Mp xTipologia 1</v>
      </c>
      <c r="D46" s="36">
        <f>+Input!I27+MCL!M18-MCL!D18</f>
        <v>580800</v>
      </c>
      <c r="E46" s="36">
        <f>+Input!J27+MCL!N18-MCL!E18+D18</f>
        <v>701800</v>
      </c>
      <c r="F46" s="36">
        <f>+Input!K27+MCL!O18-MCL!F18+E18</f>
        <v>786500</v>
      </c>
      <c r="G46" s="36">
        <f>+Input!L27+MCL!P18-MCL!G18+F18</f>
        <v>883300</v>
      </c>
      <c r="H46" s="36">
        <f>+Input!M27+MCL!Q18-MCL!H18+G18</f>
        <v>955900</v>
      </c>
      <c r="I46" s="17"/>
      <c r="K46" s="18"/>
      <c r="L46" s="19" t="str">
        <f>+L32</f>
        <v>Mp xTipologia 1</v>
      </c>
      <c r="M46" s="36">
        <f>+V4+M32-D32</f>
        <v>295777.7777777778</v>
      </c>
      <c r="N46" s="36">
        <f>+W4+N32-E32+D32</f>
        <v>384287.037037037</v>
      </c>
      <c r="O46" s="36">
        <f aca="true" t="shared" si="18" ref="O46:Q54">+X4+O32-F32+E32</f>
        <v>433023.14814814815</v>
      </c>
      <c r="P46" s="36">
        <f t="shared" si="18"/>
        <v>486240.74074074073</v>
      </c>
      <c r="Q46" s="36">
        <f t="shared" si="18"/>
        <v>527694.4444444444</v>
      </c>
      <c r="R46" s="17"/>
    </row>
    <row r="47" spans="2:18" ht="15">
      <c r="B47" s="18"/>
      <c r="C47" s="19" t="str">
        <f aca="true" t="shared" si="19" ref="C47:C54">+C33</f>
        <v>Mp xTipologia 2</v>
      </c>
      <c r="D47" s="36">
        <f>+Input!I28+MCL!M19-MCL!D19</f>
        <v>58080</v>
      </c>
      <c r="E47" s="36">
        <f>+Input!J28+MCL!N19-MCL!E19+D19</f>
        <v>70180</v>
      </c>
      <c r="F47" s="36">
        <f>+Input!K28+MCL!O19-MCL!F19+E19</f>
        <v>78650</v>
      </c>
      <c r="G47" s="36">
        <f>+Input!L28+MCL!P19-MCL!G19+F19</f>
        <v>88330</v>
      </c>
      <c r="H47" s="36">
        <f>+Input!M28+MCL!Q19-MCL!H19+G19</f>
        <v>95590</v>
      </c>
      <c r="I47" s="17"/>
      <c r="K47" s="18"/>
      <c r="L47" s="19" t="str">
        <f aca="true" t="shared" si="20" ref="L47:L54">+L33</f>
        <v>Mp xTipologia 2</v>
      </c>
      <c r="M47" s="36">
        <f aca="true" t="shared" si="21" ref="M47:M54">+V5+M33-D33</f>
        <v>35493.333333333336</v>
      </c>
      <c r="N47" s="36">
        <f aca="true" t="shared" si="22" ref="N47:N54">+W5+N33-E33+D33</f>
        <v>46114.44444444444</v>
      </c>
      <c r="O47" s="36">
        <f t="shared" si="18"/>
        <v>51962.77777777778</v>
      </c>
      <c r="P47" s="36">
        <f t="shared" si="18"/>
        <v>58348.88888888889</v>
      </c>
      <c r="Q47" s="36">
        <f t="shared" si="18"/>
        <v>63323.33333333333</v>
      </c>
      <c r="R47" s="17"/>
    </row>
    <row r="48" spans="2:18" ht="15">
      <c r="B48" s="18"/>
      <c r="C48" s="19" t="str">
        <f t="shared" si="19"/>
        <v>Mp xTipologia 3</v>
      </c>
      <c r="D48" s="36">
        <f>+Input!I29+MCL!M20-MCL!D20</f>
        <v>58080</v>
      </c>
      <c r="E48" s="36">
        <f>+Input!J29+MCL!N20-MCL!E20+D20</f>
        <v>70180</v>
      </c>
      <c r="F48" s="36">
        <f>+Input!K29+MCL!O20-MCL!F20+E20</f>
        <v>78650</v>
      </c>
      <c r="G48" s="36">
        <f>+Input!L29+MCL!P20-MCL!G20+F20</f>
        <v>88330</v>
      </c>
      <c r="H48" s="36">
        <f>+Input!M29+MCL!Q20-MCL!H20+G20</f>
        <v>95590</v>
      </c>
      <c r="I48" s="17"/>
      <c r="K48" s="18"/>
      <c r="L48" s="19" t="str">
        <f t="shared" si="20"/>
        <v>Mp xTipologia 3</v>
      </c>
      <c r="M48" s="36">
        <f t="shared" si="21"/>
        <v>35493.333333333336</v>
      </c>
      <c r="N48" s="36">
        <f t="shared" si="22"/>
        <v>46114.44444444444</v>
      </c>
      <c r="O48" s="36">
        <f t="shared" si="18"/>
        <v>51962.77777777778</v>
      </c>
      <c r="P48" s="36">
        <f t="shared" si="18"/>
        <v>58348.88888888889</v>
      </c>
      <c r="Q48" s="36">
        <f t="shared" si="18"/>
        <v>63323.33333333333</v>
      </c>
      <c r="R48" s="17"/>
    </row>
    <row r="49" spans="2:18" ht="15">
      <c r="B49" s="18"/>
      <c r="C49" s="19" t="str">
        <f t="shared" si="19"/>
        <v>Mp xTipologia 4</v>
      </c>
      <c r="D49" s="36">
        <f>+Input!I30+MCL!M21-MCL!D21</f>
        <v>60500</v>
      </c>
      <c r="E49" s="36">
        <f>+Input!J30+MCL!N21-MCL!E21+D21</f>
        <v>72600</v>
      </c>
      <c r="F49" s="36">
        <f>+Input!K30+MCL!O21-MCL!F21+E21</f>
        <v>72600</v>
      </c>
      <c r="G49" s="36">
        <f>+Input!L30+MCL!P21-MCL!G21+F21</f>
        <v>72600</v>
      </c>
      <c r="H49" s="36">
        <f>+Input!M30+MCL!Q21-MCL!H21+G21</f>
        <v>72600</v>
      </c>
      <c r="I49" s="17"/>
      <c r="K49" s="18"/>
      <c r="L49" s="19" t="str">
        <f t="shared" si="20"/>
        <v>Mp xTipologia 4</v>
      </c>
      <c r="M49" s="36">
        <f t="shared" si="21"/>
        <v>27777.777777777777</v>
      </c>
      <c r="N49" s="36">
        <f t="shared" si="22"/>
        <v>33333.333333333336</v>
      </c>
      <c r="O49" s="36">
        <f t="shared" si="18"/>
        <v>33333.333333333336</v>
      </c>
      <c r="P49" s="36">
        <f t="shared" si="18"/>
        <v>33333.333333333336</v>
      </c>
      <c r="Q49" s="36">
        <f t="shared" si="18"/>
        <v>33333.333333333336</v>
      </c>
      <c r="R49" s="17"/>
    </row>
    <row r="50" spans="2:18" ht="15">
      <c r="B50" s="18"/>
      <c r="C50" s="19" t="str">
        <f t="shared" si="19"/>
        <v>Mp xTipologia 5</v>
      </c>
      <c r="D50" s="36">
        <f>+Input!I31+MCL!M22-MCL!D22</f>
        <v>0</v>
      </c>
      <c r="E50" s="36">
        <f>+Input!J31+MCL!N22-MCL!E22+D22</f>
        <v>0</v>
      </c>
      <c r="F50" s="36">
        <f>+Input!K31+MCL!O22-MCL!F22+E22</f>
        <v>0</v>
      </c>
      <c r="G50" s="36">
        <f>+Input!L31+MCL!P22-MCL!G22+F22</f>
        <v>0</v>
      </c>
      <c r="H50" s="36">
        <f>+Input!M31+MCL!Q22-MCL!H22+G22</f>
        <v>0</v>
      </c>
      <c r="I50" s="17"/>
      <c r="K50" s="18"/>
      <c r="L50" s="19" t="str">
        <f t="shared" si="20"/>
        <v>Mp xTipologia 5</v>
      </c>
      <c r="M50" s="36">
        <f t="shared" si="21"/>
        <v>0</v>
      </c>
      <c r="N50" s="36">
        <f t="shared" si="22"/>
        <v>0</v>
      </c>
      <c r="O50" s="36">
        <f t="shared" si="18"/>
        <v>0</v>
      </c>
      <c r="P50" s="36">
        <f t="shared" si="18"/>
        <v>0</v>
      </c>
      <c r="Q50" s="36">
        <f t="shared" si="18"/>
        <v>0</v>
      </c>
      <c r="R50" s="17"/>
    </row>
    <row r="51" spans="2:18" ht="15">
      <c r="B51" s="18"/>
      <c r="C51" s="19" t="str">
        <f t="shared" si="19"/>
        <v>Mp xTipologia 6</v>
      </c>
      <c r="D51" s="36">
        <f>+Input!I32+MCL!M23-MCL!D23</f>
        <v>0</v>
      </c>
      <c r="E51" s="36">
        <f>+Input!J32+MCL!N23-MCL!E23+D23</f>
        <v>0</v>
      </c>
      <c r="F51" s="36">
        <f>+Input!K32+MCL!O23-MCL!F23+E23</f>
        <v>0</v>
      </c>
      <c r="G51" s="36">
        <f>+Input!L32+MCL!P23-MCL!G23+F23</f>
        <v>0</v>
      </c>
      <c r="H51" s="36">
        <f>+Input!M32+MCL!Q23-MCL!H23+G23</f>
        <v>0</v>
      </c>
      <c r="I51" s="17"/>
      <c r="K51" s="18"/>
      <c r="L51" s="19" t="str">
        <f t="shared" si="20"/>
        <v>Mp xTipologia 6</v>
      </c>
      <c r="M51" s="36">
        <f t="shared" si="21"/>
        <v>0</v>
      </c>
      <c r="N51" s="36">
        <f t="shared" si="22"/>
        <v>0</v>
      </c>
      <c r="O51" s="36">
        <f t="shared" si="18"/>
        <v>0</v>
      </c>
      <c r="P51" s="36">
        <f t="shared" si="18"/>
        <v>0</v>
      </c>
      <c r="Q51" s="36">
        <f t="shared" si="18"/>
        <v>0</v>
      </c>
      <c r="R51" s="17"/>
    </row>
    <row r="52" spans="2:18" ht="15">
      <c r="B52" s="18"/>
      <c r="C52" s="19" t="str">
        <f t="shared" si="19"/>
        <v>Mp xTipologia 7</v>
      </c>
      <c r="D52" s="36">
        <f>+Input!I33+MCL!M24-MCL!D24</f>
        <v>0</v>
      </c>
      <c r="E52" s="36">
        <f>+Input!J33+MCL!N24-MCL!E24+D24</f>
        <v>0</v>
      </c>
      <c r="F52" s="36">
        <f>+Input!K33+MCL!O24-MCL!F24+E24</f>
        <v>0</v>
      </c>
      <c r="G52" s="36">
        <f>+Input!L33+MCL!P24-MCL!G24+F24</f>
        <v>0</v>
      </c>
      <c r="H52" s="36">
        <f>+Input!M33+MCL!Q24-MCL!H24+G24</f>
        <v>0</v>
      </c>
      <c r="I52" s="17"/>
      <c r="K52" s="18"/>
      <c r="L52" s="19" t="str">
        <f t="shared" si="20"/>
        <v>Mp xTipologia 7</v>
      </c>
      <c r="M52" s="36">
        <f t="shared" si="21"/>
        <v>0</v>
      </c>
      <c r="N52" s="36">
        <f t="shared" si="22"/>
        <v>0</v>
      </c>
      <c r="O52" s="36">
        <f t="shared" si="18"/>
        <v>0</v>
      </c>
      <c r="P52" s="36">
        <f t="shared" si="18"/>
        <v>0</v>
      </c>
      <c r="Q52" s="36">
        <f t="shared" si="18"/>
        <v>0</v>
      </c>
      <c r="R52" s="17"/>
    </row>
    <row r="53" spans="2:18" ht="15">
      <c r="B53" s="18"/>
      <c r="C53" s="19" t="str">
        <f t="shared" si="19"/>
        <v>Mp xTipologia 8</v>
      </c>
      <c r="D53" s="36">
        <f>+Input!I34+MCL!M25-MCL!D25</f>
        <v>0</v>
      </c>
      <c r="E53" s="36">
        <f>+Input!J34+MCL!N25-MCL!E25+D25</f>
        <v>0</v>
      </c>
      <c r="F53" s="36">
        <f>+Input!K34+MCL!O25-MCL!F25+E25</f>
        <v>0</v>
      </c>
      <c r="G53" s="36">
        <f>+Input!L34+MCL!P25-MCL!G25+F25</f>
        <v>0</v>
      </c>
      <c r="H53" s="36">
        <f>+Input!M34+MCL!Q25-MCL!H25+G25</f>
        <v>0</v>
      </c>
      <c r="I53" s="17"/>
      <c r="K53" s="18"/>
      <c r="L53" s="19" t="str">
        <f t="shared" si="20"/>
        <v>Mp xTipologia 8</v>
      </c>
      <c r="M53" s="36">
        <f t="shared" si="21"/>
        <v>0</v>
      </c>
      <c r="N53" s="36">
        <f t="shared" si="22"/>
        <v>0</v>
      </c>
      <c r="O53" s="36">
        <f t="shared" si="18"/>
        <v>0</v>
      </c>
      <c r="P53" s="36">
        <f t="shared" si="18"/>
        <v>0</v>
      </c>
      <c r="Q53" s="36">
        <f t="shared" si="18"/>
        <v>0</v>
      </c>
      <c r="R53" s="17"/>
    </row>
    <row r="54" spans="2:18" ht="15">
      <c r="B54" s="18"/>
      <c r="C54" s="19" t="str">
        <f t="shared" si="19"/>
        <v>Mp xTipologia 9</v>
      </c>
      <c r="D54" s="36">
        <f>+Input!I35+MCL!M26-MCL!D26</f>
        <v>0</v>
      </c>
      <c r="E54" s="36">
        <f>+Input!J35+MCL!N26-MCL!E26+D26</f>
        <v>0</v>
      </c>
      <c r="F54" s="36">
        <f>+Input!K35+MCL!O26-MCL!F26+E26</f>
        <v>0</v>
      </c>
      <c r="G54" s="36">
        <f>+Input!L35+MCL!P26-MCL!G26+F26</f>
        <v>0</v>
      </c>
      <c r="H54" s="36">
        <f>+Input!M35+MCL!Q26-MCL!H26+G26</f>
        <v>0</v>
      </c>
      <c r="I54" s="17"/>
      <c r="K54" s="18"/>
      <c r="L54" s="19" t="str">
        <f t="shared" si="20"/>
        <v>Mp xTipologia 9</v>
      </c>
      <c r="M54" s="36">
        <f t="shared" si="21"/>
        <v>0</v>
      </c>
      <c r="N54" s="36">
        <f t="shared" si="22"/>
        <v>0</v>
      </c>
      <c r="O54" s="36">
        <f t="shared" si="18"/>
        <v>0</v>
      </c>
      <c r="P54" s="36">
        <f t="shared" si="18"/>
        <v>0</v>
      </c>
      <c r="Q54" s="36">
        <f t="shared" si="18"/>
        <v>0</v>
      </c>
      <c r="R54" s="17"/>
    </row>
    <row r="55" spans="2:18" ht="15">
      <c r="B55" s="18"/>
      <c r="C55" s="14" t="s">
        <v>37</v>
      </c>
      <c r="D55" s="37">
        <f>SUM(D46:D54)</f>
        <v>757460</v>
      </c>
      <c r="E55" s="37">
        <f>SUM(E46:E54)</f>
        <v>914760</v>
      </c>
      <c r="F55" s="37">
        <f>SUM(F46:F54)</f>
        <v>1016400</v>
      </c>
      <c r="G55" s="37">
        <f>SUM(G46:G54)</f>
        <v>1132560</v>
      </c>
      <c r="H55" s="37">
        <f>SUM(H46:H54)</f>
        <v>1219680</v>
      </c>
      <c r="I55" s="17"/>
      <c r="K55" s="18"/>
      <c r="L55" s="14" t="s">
        <v>37</v>
      </c>
      <c r="M55" s="37">
        <f>SUM(M46:M54)</f>
        <v>394542.2222222222</v>
      </c>
      <c r="N55" s="37">
        <f>SUM(N46:N54)</f>
        <v>509849.2592592592</v>
      </c>
      <c r="O55" s="37">
        <f>SUM(O46:O54)</f>
        <v>570282.0370370371</v>
      </c>
      <c r="P55" s="37">
        <f>SUM(P46:P54)</f>
        <v>636271.8518518519</v>
      </c>
      <c r="Q55" s="37">
        <f>SUM(Q46:Q54)</f>
        <v>687674.4444444445</v>
      </c>
      <c r="R55" s="17"/>
    </row>
    <row r="56" spans="2:18" ht="15.75" thickBot="1">
      <c r="B56" s="20"/>
      <c r="C56" s="21"/>
      <c r="D56" s="21"/>
      <c r="E56" s="21"/>
      <c r="F56" s="21"/>
      <c r="G56" s="21"/>
      <c r="H56" s="21"/>
      <c r="I56" s="22"/>
      <c r="K56" s="20"/>
      <c r="L56" s="21"/>
      <c r="M56" s="21"/>
      <c r="N56" s="21"/>
      <c r="O56" s="21"/>
      <c r="P56" s="21"/>
      <c r="Q56" s="21"/>
      <c r="R56" s="22"/>
    </row>
    <row r="57" ht="15.75" thickBot="1"/>
    <row r="58" spans="2:9" ht="15">
      <c r="B58" s="10"/>
      <c r="C58" s="23" t="s">
        <v>387</v>
      </c>
      <c r="D58" s="11"/>
      <c r="E58" s="11"/>
      <c r="F58" s="11"/>
      <c r="G58" s="11"/>
      <c r="H58" s="11"/>
      <c r="I58" s="12"/>
    </row>
    <row r="59" spans="2:9" ht="15">
      <c r="B59" s="18"/>
      <c r="C59" s="19"/>
      <c r="D59" s="15" t="str">
        <f>+D45</f>
        <v>Anno 1</v>
      </c>
      <c r="E59" s="15" t="str">
        <f>+E45</f>
        <v>Anno 2</v>
      </c>
      <c r="F59" s="15" t="str">
        <f>+F45</f>
        <v>Anno 3</v>
      </c>
      <c r="G59" s="15" t="str">
        <f>+G45</f>
        <v>Anno 4</v>
      </c>
      <c r="H59" s="15" t="str">
        <f>+H45</f>
        <v>Anno 5</v>
      </c>
      <c r="I59" s="17"/>
    </row>
    <row r="60" spans="2:9" ht="15">
      <c r="B60" s="18"/>
      <c r="C60" s="19" t="s">
        <v>386</v>
      </c>
      <c r="D60" s="36">
        <f>+Input!$D$17*Input!I27</f>
        <v>24000</v>
      </c>
      <c r="E60" s="36">
        <f>+Input!$D$17*Input!J27</f>
        <v>29000</v>
      </c>
      <c r="F60" s="36">
        <f>+Input!$D$17*Input!K27</f>
        <v>32500</v>
      </c>
      <c r="G60" s="36">
        <f>+Input!$D$17*Input!L27</f>
        <v>36500</v>
      </c>
      <c r="H60" s="36">
        <f>+Input!$D$17*Input!M27</f>
        <v>39500</v>
      </c>
      <c r="I60" s="17"/>
    </row>
    <row r="61" spans="2:12" ht="15.75" thickBot="1">
      <c r="B61" s="20"/>
      <c r="C61" s="21"/>
      <c r="D61" s="21"/>
      <c r="E61" s="21"/>
      <c r="F61" s="21"/>
      <c r="G61" s="21"/>
      <c r="H61" s="21"/>
      <c r="I61" s="22"/>
      <c r="L61" s="28"/>
    </row>
    <row r="62" ht="15.75" thickBot="1"/>
    <row r="63" spans="2:9" ht="15">
      <c r="B63" s="10"/>
      <c r="C63" s="23" t="s">
        <v>24</v>
      </c>
      <c r="D63" s="11"/>
      <c r="E63" s="11"/>
      <c r="F63" s="11"/>
      <c r="G63" s="11"/>
      <c r="H63" s="11"/>
      <c r="I63" s="12"/>
    </row>
    <row r="64" spans="2:9" ht="15">
      <c r="B64" s="18"/>
      <c r="C64" s="19"/>
      <c r="D64" s="15" t="str">
        <f>+M45</f>
        <v>Anno 1</v>
      </c>
      <c r="E64" s="15" t="str">
        <f>+N45</f>
        <v>Anno 2</v>
      </c>
      <c r="F64" s="15" t="str">
        <f>+O45</f>
        <v>Anno 3</v>
      </c>
      <c r="G64" s="15" t="str">
        <f>+P45</f>
        <v>Anno 4</v>
      </c>
      <c r="H64" s="15" t="str">
        <f>+Q45</f>
        <v>Anno 5</v>
      </c>
      <c r="I64" s="17"/>
    </row>
    <row r="65" spans="2:9" ht="15">
      <c r="B65" s="18"/>
      <c r="C65" s="19" t="s">
        <v>386</v>
      </c>
      <c r="D65" s="36">
        <f>+(D60*Input!$F$17)</f>
        <v>5040</v>
      </c>
      <c r="E65" s="36">
        <f>+(E60*Input!$F$17)</f>
        <v>6090</v>
      </c>
      <c r="F65" s="36">
        <f>+(F60*Input!$F$17)</f>
        <v>6825</v>
      </c>
      <c r="G65" s="36">
        <f>+(G60*Input!$F$17)</f>
        <v>7665</v>
      </c>
      <c r="H65" s="36">
        <f>+(H60*Input!$F$17)</f>
        <v>8295</v>
      </c>
      <c r="I65" s="17"/>
    </row>
    <row r="66" spans="2:9" ht="15.75" thickBot="1">
      <c r="B66" s="20"/>
      <c r="C66" s="21"/>
      <c r="D66" s="21"/>
      <c r="E66" s="21"/>
      <c r="F66" s="21"/>
      <c r="G66" s="21"/>
      <c r="H66" s="21"/>
      <c r="I66" s="22"/>
    </row>
    <row r="67" ht="15.75" thickBot="1"/>
    <row r="68" spans="2:9" ht="15">
      <c r="B68" s="10"/>
      <c r="C68" s="23" t="s">
        <v>393</v>
      </c>
      <c r="D68" s="11"/>
      <c r="E68" s="11"/>
      <c r="F68" s="11"/>
      <c r="G68" s="11"/>
      <c r="H68" s="11"/>
      <c r="I68" s="12"/>
    </row>
    <row r="69" spans="2:9" ht="15">
      <c r="B69" s="18"/>
      <c r="C69" s="19"/>
      <c r="D69" s="15" t="str">
        <f>+D64</f>
        <v>Anno 1</v>
      </c>
      <c r="E69" s="15" t="str">
        <f>+E64</f>
        <v>Anno 2</v>
      </c>
      <c r="F69" s="15" t="str">
        <f>+F64</f>
        <v>Anno 3</v>
      </c>
      <c r="G69" s="15" t="str">
        <f>+G64</f>
        <v>Anno 4</v>
      </c>
      <c r="H69" s="15" t="str">
        <f>+H64</f>
        <v>Anno 5</v>
      </c>
      <c r="I69" s="17"/>
    </row>
    <row r="70" spans="2:9" ht="15">
      <c r="B70" s="18"/>
      <c r="C70" s="19" t="s">
        <v>386</v>
      </c>
      <c r="D70" s="36">
        <f>+IF(Input!$E17=0,0,IF(Input!$E17=30,(D60+D65)/12,IF(Input!$E17=60,(D60+D65)/6,IF(Input!$E17=90,(D60+D65)/4,IF(Input!$E17=120*(D60+D65)/3,IF(Input!$E17=150,(D60+D65)*0.416667,(D60+D65)/2))))))</f>
        <v>4840</v>
      </c>
      <c r="E70" s="36">
        <f>+IF(Input!$E17=0,0,IF(Input!$E17=30,(E60+E65)/12,IF(Input!$E17=60,(E60+E65)/6,IF(Input!$E17=90,(E60+E65)/4,IF(Input!$E17=120*(E60+E65)/3,IF(Input!$E17=150,(E60+E65)*0.416667,(E60+E65)/2))))))</f>
        <v>5848.333333333333</v>
      </c>
      <c r="F70" s="36">
        <f>+IF(Input!$E17=0,0,IF(Input!$E17=30,(F60+F65)/12,IF(Input!$E17=60,(F60+F65)/6,IF(Input!$E17=90,(F60+F65)/4,IF(Input!$E17=120*(F60+F65)/3,IF(Input!$E17=150,(F60+F65)*0.416667,(F60+F65)/2))))))</f>
        <v>6554.166666666667</v>
      </c>
      <c r="G70" s="36">
        <f>+IF(Input!$E17=0,0,IF(Input!$E17=30,(G60+G65)/12,IF(Input!$E17=60,(G60+G65)/6,IF(Input!$E17=90,(G60+G65)/4,IF(Input!$E17=120*(G60+G65)/3,IF(Input!$E17=150,(G60+G65)*0.416667,(G60+G65)/2))))))</f>
        <v>7360.833333333333</v>
      </c>
      <c r="H70" s="36">
        <f>+IF(Input!$E17=0,0,IF(Input!$E17=30,(H60+H65)/12,IF(Input!$E17=60,(H60+H65)/6,IF(Input!$E17=90,(H60+H65)/4,IF(Input!$E17=120*(H60+H65)/3,IF(Input!$E17=150,(H60+H65)*0.416667,(H60+H65)/2))))))</f>
        <v>7965.833333333333</v>
      </c>
      <c r="I70" s="17"/>
    </row>
    <row r="71" spans="2:9" ht="15.75" thickBot="1">
      <c r="B71" s="20"/>
      <c r="C71" s="21"/>
      <c r="D71" s="21"/>
      <c r="E71" s="21"/>
      <c r="F71" s="21"/>
      <c r="G71" s="21"/>
      <c r="H71" s="21"/>
      <c r="I71" s="22"/>
    </row>
    <row r="72" ht="15.75" thickBot="1"/>
    <row r="73" spans="2:9" ht="15">
      <c r="B73" s="10"/>
      <c r="C73" s="23" t="s">
        <v>394</v>
      </c>
      <c r="D73" s="11"/>
      <c r="E73" s="11"/>
      <c r="F73" s="11"/>
      <c r="G73" s="11"/>
      <c r="H73" s="11"/>
      <c r="I73" s="12"/>
    </row>
    <row r="74" spans="2:9" ht="15">
      <c r="B74" s="18"/>
      <c r="C74" s="19"/>
      <c r="D74" s="15" t="str">
        <f>+D69</f>
        <v>Anno 1</v>
      </c>
      <c r="E74" s="15" t="str">
        <f>+E69</f>
        <v>Anno 2</v>
      </c>
      <c r="F74" s="15" t="str">
        <f>+F69</f>
        <v>Anno 3</v>
      </c>
      <c r="G74" s="15" t="str">
        <f>+G69</f>
        <v>Anno 4</v>
      </c>
      <c r="H74" s="15" t="str">
        <f>+H69</f>
        <v>Anno 5</v>
      </c>
      <c r="I74" s="17"/>
    </row>
    <row r="75" spans="2:9" ht="15">
      <c r="B75" s="18"/>
      <c r="C75" s="19" t="s">
        <v>386</v>
      </c>
      <c r="D75" s="36">
        <f>+D60+D65-D70</f>
        <v>24200</v>
      </c>
      <c r="E75" s="36">
        <f>+E60+E65-E70</f>
        <v>29241.666666666668</v>
      </c>
      <c r="F75" s="36">
        <f>+F60+F65-F70</f>
        <v>32770.833333333336</v>
      </c>
      <c r="G75" s="36">
        <f>+G60+G65-G70</f>
        <v>36804.166666666664</v>
      </c>
      <c r="H75" s="36">
        <f>+H60+H65-H70</f>
        <v>39829.166666666664</v>
      </c>
      <c r="I75" s="17"/>
    </row>
    <row r="76" spans="2:9" ht="15.75" thickBot="1">
      <c r="B76" s="20"/>
      <c r="C76" s="21"/>
      <c r="D76" s="21"/>
      <c r="E76" s="21"/>
      <c r="F76" s="21"/>
      <c r="G76" s="21"/>
      <c r="H76" s="21"/>
      <c r="I76" s="22"/>
    </row>
    <row r="78" spans="3:5" ht="15">
      <c r="C78">
        <v>5040</v>
      </c>
      <c r="D78">
        <v>5040</v>
      </c>
      <c r="E78">
        <v>5040</v>
      </c>
    </row>
    <row r="79" spans="3:5" ht="15">
      <c r="C79">
        <v>24000</v>
      </c>
      <c r="D79">
        <v>24000</v>
      </c>
      <c r="E79">
        <v>24000</v>
      </c>
    </row>
    <row r="81" spans="3:5" ht="15">
      <c r="C81">
        <v>4840</v>
      </c>
      <c r="D81">
        <v>4840</v>
      </c>
      <c r="E81">
        <v>4840</v>
      </c>
    </row>
    <row r="82" spans="3:5" ht="15">
      <c r="C82">
        <v>24200</v>
      </c>
      <c r="D82">
        <v>24200</v>
      </c>
      <c r="E82">
        <v>24200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R61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3" max="3" width="23.421875" style="0" bestFit="1" customWidth="1"/>
    <col min="4" max="4" width="11.57421875" style="0" bestFit="1" customWidth="1"/>
    <col min="11" max="11" width="3.421875" style="0" customWidth="1"/>
    <col min="12" max="12" width="27.8515625" style="0" bestFit="1" customWidth="1"/>
    <col min="18" max="18" width="3.421875" style="0" customWidth="1"/>
  </cols>
  <sheetData>
    <row r="1" ht="15.75" thickBot="1"/>
    <row r="2" spans="2:18" ht="15.75" thickTop="1">
      <c r="B2" s="43"/>
      <c r="C2" s="44"/>
      <c r="D2" s="44"/>
      <c r="E2" s="44"/>
      <c r="F2" s="44"/>
      <c r="G2" s="44"/>
      <c r="H2" s="44"/>
      <c r="I2" s="45"/>
      <c r="K2" s="10"/>
      <c r="L2" s="11"/>
      <c r="M2" s="11"/>
      <c r="N2" s="11"/>
      <c r="O2" s="11"/>
      <c r="P2" s="11"/>
      <c r="Q2" s="11"/>
      <c r="R2" s="12"/>
    </row>
    <row r="3" spans="2:18" ht="15">
      <c r="B3" s="46"/>
      <c r="C3" s="14" t="s">
        <v>40</v>
      </c>
      <c r="D3" s="15" t="str">
        <f>+Input!E53</f>
        <v>Anno 1</v>
      </c>
      <c r="E3" s="15" t="str">
        <f>+Input!F53</f>
        <v>Anno 2</v>
      </c>
      <c r="F3" s="15" t="str">
        <f>+Input!G53</f>
        <v>Anno 3</v>
      </c>
      <c r="G3" s="15" t="str">
        <f>+Input!H53</f>
        <v>Anno 4</v>
      </c>
      <c r="H3" s="15" t="str">
        <f>+Input!I53</f>
        <v>Anno 5</v>
      </c>
      <c r="I3" s="47"/>
      <c r="K3" s="18"/>
      <c r="L3" s="14" t="s">
        <v>58</v>
      </c>
      <c r="M3" s="14" t="str">
        <f>+D3</f>
        <v>Anno 1</v>
      </c>
      <c r="N3" s="14" t="str">
        <f>+E3</f>
        <v>Anno 2</v>
      </c>
      <c r="O3" s="14" t="str">
        <f>+F3</f>
        <v>Anno 3</v>
      </c>
      <c r="P3" s="14" t="str">
        <f>+G3</f>
        <v>Anno 4</v>
      </c>
      <c r="Q3" s="14" t="str">
        <f>+H3</f>
        <v>Anno 5</v>
      </c>
      <c r="R3" s="17"/>
    </row>
    <row r="4" spans="2:18" ht="15">
      <c r="B4" s="46"/>
      <c r="C4" s="19" t="str">
        <f>+Input!C54</f>
        <v>Investimenti Materiali</v>
      </c>
      <c r="D4" s="36">
        <f>+Input!E54</f>
        <v>200000</v>
      </c>
      <c r="E4" s="36">
        <f>+Input!F54</f>
        <v>0</v>
      </c>
      <c r="F4" s="36">
        <f>+Input!G54</f>
        <v>0</v>
      </c>
      <c r="G4" s="36">
        <f>+Input!H54</f>
        <v>0</v>
      </c>
      <c r="H4" s="36">
        <f>+Input!I54</f>
        <v>0</v>
      </c>
      <c r="I4" s="47"/>
      <c r="K4" s="18"/>
      <c r="L4" s="19" t="str">
        <f>+C4</f>
        <v>Investimenti Materiali</v>
      </c>
      <c r="M4" s="36">
        <f>+Input!E54*Input!$E$57</f>
        <v>42000</v>
      </c>
      <c r="N4" s="36">
        <f>+Input!F54*Input!$E$57</f>
        <v>0</v>
      </c>
      <c r="O4" s="36">
        <f>+Input!G54*Input!$E$57</f>
        <v>0</v>
      </c>
      <c r="P4" s="36">
        <f>+Input!H54*Input!$E$57</f>
        <v>0</v>
      </c>
      <c r="Q4" s="36">
        <f>+Input!I54*Input!$E$57</f>
        <v>0</v>
      </c>
      <c r="R4" s="17"/>
    </row>
    <row r="5" spans="2:18" ht="15">
      <c r="B5" s="46"/>
      <c r="C5" s="19" t="str">
        <f>+Input!C55</f>
        <v>Investimenti Immateriali</v>
      </c>
      <c r="D5" s="36">
        <f>+Input!E55</f>
        <v>20000</v>
      </c>
      <c r="E5" s="36">
        <f>+Input!F55</f>
        <v>0</v>
      </c>
      <c r="F5" s="36">
        <f>+Input!G55</f>
        <v>0</v>
      </c>
      <c r="G5" s="36">
        <f>+Input!H55</f>
        <v>0</v>
      </c>
      <c r="H5" s="36">
        <f>+Input!I55</f>
        <v>0</v>
      </c>
      <c r="I5" s="47"/>
      <c r="K5" s="18"/>
      <c r="L5" s="19" t="str">
        <f>+C5</f>
        <v>Investimenti Immateriali</v>
      </c>
      <c r="M5" s="36">
        <f>+Input!E55*Input!$E$57</f>
        <v>4200</v>
      </c>
      <c r="N5" s="36">
        <f>+Input!F55*Input!$E$57</f>
        <v>0</v>
      </c>
      <c r="O5" s="36">
        <f>+Input!G55*Input!$E$57</f>
        <v>0</v>
      </c>
      <c r="P5" s="36">
        <f>+Input!H55*Input!$E$57</f>
        <v>0</v>
      </c>
      <c r="Q5" s="36">
        <f>+Input!I55*Input!$E$57</f>
        <v>0</v>
      </c>
      <c r="R5" s="17"/>
    </row>
    <row r="6" spans="2:18" ht="15">
      <c r="B6" s="46"/>
      <c r="C6" s="19"/>
      <c r="D6" s="19"/>
      <c r="E6" s="19"/>
      <c r="F6" s="19"/>
      <c r="G6" s="19"/>
      <c r="H6" s="19"/>
      <c r="I6" s="47"/>
      <c r="K6" s="18"/>
      <c r="L6" s="14" t="s">
        <v>59</v>
      </c>
      <c r="M6" s="37">
        <f>SUM(M4:M5)</f>
        <v>46200</v>
      </c>
      <c r="N6" s="37">
        <f>SUM(N4:N5)</f>
        <v>0</v>
      </c>
      <c r="O6" s="37">
        <f>SUM(O4:O5)</f>
        <v>0</v>
      </c>
      <c r="P6" s="37">
        <f>SUM(P4:P5)</f>
        <v>0</v>
      </c>
      <c r="Q6" s="37">
        <f>SUM(Q4:Q5)</f>
        <v>0</v>
      </c>
      <c r="R6" s="17"/>
    </row>
    <row r="7" spans="2:18" ht="15.75" thickBot="1">
      <c r="B7" s="46"/>
      <c r="C7" s="19"/>
      <c r="D7" s="19"/>
      <c r="E7" s="19"/>
      <c r="F7" s="19"/>
      <c r="G7" s="19"/>
      <c r="H7" s="19"/>
      <c r="I7" s="47"/>
      <c r="K7" s="20"/>
      <c r="L7" s="21"/>
      <c r="M7" s="21"/>
      <c r="N7" s="21"/>
      <c r="O7" s="21"/>
      <c r="P7" s="21"/>
      <c r="Q7" s="21"/>
      <c r="R7" s="22"/>
    </row>
    <row r="8" spans="2:9" ht="15.75" thickBot="1">
      <c r="B8" s="52" t="s">
        <v>3</v>
      </c>
      <c r="C8" s="14" t="s">
        <v>49</v>
      </c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47"/>
    </row>
    <row r="9" spans="2:18" ht="15">
      <c r="B9" s="46"/>
      <c r="C9" s="19" t="str">
        <f>+C4</f>
        <v>Investimenti Materiali</v>
      </c>
      <c r="D9" s="36">
        <f>+Input!E54*Input!$E$62</f>
        <v>50000</v>
      </c>
      <c r="E9" s="36">
        <f>+IF(D14&gt;=$D$4,0,$D4*Input!$E$62)</f>
        <v>50000</v>
      </c>
      <c r="F9" s="36">
        <f>+IF(E14&gt;=$D$4,0,$D4*Input!$E$62)</f>
        <v>50000</v>
      </c>
      <c r="G9" s="36">
        <f>+IF(F14&gt;=$D$4,0,$D4*Input!$E$62)</f>
        <v>50000</v>
      </c>
      <c r="H9" s="36">
        <f>+IF(G14&gt;=$D$4,0,$D4*Input!$E$62)</f>
        <v>0</v>
      </c>
      <c r="I9" s="47"/>
      <c r="K9" s="10"/>
      <c r="L9" s="11"/>
      <c r="M9" s="11"/>
      <c r="N9" s="11"/>
      <c r="O9" s="11"/>
      <c r="P9" s="11"/>
      <c r="Q9" s="11"/>
      <c r="R9" s="12"/>
    </row>
    <row r="10" spans="2:18" ht="15">
      <c r="B10" s="46"/>
      <c r="C10" s="19" t="str">
        <f>+C5</f>
        <v>Investimenti Immateriali</v>
      </c>
      <c r="D10" s="36">
        <f>+Input!E55*Input!$E$63</f>
        <v>5000</v>
      </c>
      <c r="E10" s="36">
        <f>+IF(D15&gt;=$D$5,0,$D5*Input!$E$63)</f>
        <v>5000</v>
      </c>
      <c r="F10" s="36">
        <f>+IF(E15&gt;=$D$5,0,$D5*Input!$E$63)</f>
        <v>5000</v>
      </c>
      <c r="G10" s="36">
        <f>+IF(F15&gt;=$D$5,0,$D5*Input!$E$63)</f>
        <v>5000</v>
      </c>
      <c r="H10" s="36">
        <f>+IF(G15&gt;=$D$5,0,$D5*Input!$E$63)</f>
        <v>0</v>
      </c>
      <c r="I10" s="47"/>
      <c r="K10" s="18"/>
      <c r="L10" s="14" t="s">
        <v>60</v>
      </c>
      <c r="M10" s="14" t="str">
        <f>+M3</f>
        <v>Anno 1</v>
      </c>
      <c r="N10" s="14" t="str">
        <f>+N3</f>
        <v>Anno 2</v>
      </c>
      <c r="O10" s="14" t="str">
        <f>+O3</f>
        <v>Anno 3</v>
      </c>
      <c r="P10" s="14" t="str">
        <f>+P3</f>
        <v>Anno 4</v>
      </c>
      <c r="Q10" s="14" t="str">
        <f>+Q3</f>
        <v>Anno 5</v>
      </c>
      <c r="R10" s="17"/>
    </row>
    <row r="11" spans="2:18" ht="15">
      <c r="B11" s="46"/>
      <c r="C11" s="19"/>
      <c r="D11" s="19"/>
      <c r="E11" s="19"/>
      <c r="F11" s="19"/>
      <c r="G11" s="19"/>
      <c r="H11" s="19"/>
      <c r="I11" s="47"/>
      <c r="K11" s="18"/>
      <c r="L11" s="19" t="str">
        <f>+L4</f>
        <v>Investimenti Materiali</v>
      </c>
      <c r="M11" s="36">
        <f>+Input!E54+(Input!E54*Input!$E$57)-Input!E59</f>
        <v>92000</v>
      </c>
      <c r="N11" s="36">
        <f>+Input!F54+(Input!F54*Input!$E$57)-Input!F59</f>
        <v>0</v>
      </c>
      <c r="O11" s="36">
        <f>+Input!G54+(Input!G54*Input!$E$57)-Input!G59</f>
        <v>0</v>
      </c>
      <c r="P11" s="36">
        <f>+Input!H54+(Input!H54*Input!$E$57)-Input!H59</f>
        <v>0</v>
      </c>
      <c r="Q11" s="36">
        <f>+Input!I54+(Input!I54*Input!$E$57)-Input!I59</f>
        <v>0</v>
      </c>
      <c r="R11" s="17"/>
    </row>
    <row r="12" spans="2:18" ht="15">
      <c r="B12" s="46"/>
      <c r="C12" s="19"/>
      <c r="D12" s="19"/>
      <c r="E12" s="19"/>
      <c r="F12" s="19"/>
      <c r="G12" s="19"/>
      <c r="H12" s="19"/>
      <c r="I12" s="47"/>
      <c r="K12" s="18"/>
      <c r="L12" s="19" t="str">
        <f>+L5</f>
        <v>Investimenti Immateriali</v>
      </c>
      <c r="M12" s="36">
        <f>+Input!E55+(Input!E55*Input!$E$57)-Input!E60</f>
        <v>4200</v>
      </c>
      <c r="N12" s="36">
        <f>+Input!F55+(Input!F55*Input!$E$57)-Input!F60</f>
        <v>0</v>
      </c>
      <c r="O12" s="36">
        <f>+Input!G55+(Input!G55*Input!$E$57)-Input!G60</f>
        <v>0</v>
      </c>
      <c r="P12" s="36">
        <f>+Input!H55+(Input!H55*Input!$E$57)-Input!H60</f>
        <v>0</v>
      </c>
      <c r="Q12" s="36">
        <f>+Input!I55+(Input!I55*Input!$E$57)-Input!I60</f>
        <v>0</v>
      </c>
      <c r="R12" s="17"/>
    </row>
    <row r="13" spans="2:18" ht="15">
      <c r="B13" s="46"/>
      <c r="C13" s="14" t="s">
        <v>50</v>
      </c>
      <c r="D13" s="15" t="str">
        <f>+D8</f>
        <v>Anno 1</v>
      </c>
      <c r="E13" s="15" t="str">
        <f>+E8</f>
        <v>Anno 2</v>
      </c>
      <c r="F13" s="15" t="str">
        <f>+F8</f>
        <v>Anno 3</v>
      </c>
      <c r="G13" s="15" t="str">
        <f>+G8</f>
        <v>Anno 4</v>
      </c>
      <c r="H13" s="15" t="str">
        <f>+H8</f>
        <v>Anno 5</v>
      </c>
      <c r="I13" s="47"/>
      <c r="K13" s="18"/>
      <c r="L13" s="14" t="s">
        <v>61</v>
      </c>
      <c r="M13" s="37">
        <f>SUM(M11:M12)</f>
        <v>96200</v>
      </c>
      <c r="N13" s="37">
        <f>SUM(N11:N12)</f>
        <v>0</v>
      </c>
      <c r="O13" s="37">
        <f>SUM(O11:O12)</f>
        <v>0</v>
      </c>
      <c r="P13" s="37">
        <f>SUM(P11:P12)</f>
        <v>0</v>
      </c>
      <c r="Q13" s="37">
        <f>SUM(Q11:Q12)</f>
        <v>0</v>
      </c>
      <c r="R13" s="17"/>
    </row>
    <row r="14" spans="2:18" ht="15.75" thickBot="1">
      <c r="B14" s="46"/>
      <c r="C14" s="19" t="str">
        <f>+C9</f>
        <v>Investimenti Materiali</v>
      </c>
      <c r="D14" s="36">
        <f>+D9</f>
        <v>50000</v>
      </c>
      <c r="E14" s="36">
        <f aca="true" t="shared" si="0" ref="E14:H15">+D14+E9</f>
        <v>100000</v>
      </c>
      <c r="F14" s="36">
        <f t="shared" si="0"/>
        <v>150000</v>
      </c>
      <c r="G14" s="36">
        <f t="shared" si="0"/>
        <v>200000</v>
      </c>
      <c r="H14" s="36">
        <f t="shared" si="0"/>
        <v>200000</v>
      </c>
      <c r="I14" s="47"/>
      <c r="K14" s="20"/>
      <c r="L14" s="21"/>
      <c r="M14" s="21"/>
      <c r="N14" s="21"/>
      <c r="O14" s="21"/>
      <c r="P14" s="21"/>
      <c r="Q14" s="21"/>
      <c r="R14" s="22"/>
    </row>
    <row r="15" spans="2:9" ht="15.75" thickBot="1">
      <c r="B15" s="46"/>
      <c r="C15" s="19" t="str">
        <f>+C10</f>
        <v>Investimenti Immateriali</v>
      </c>
      <c r="D15" s="36">
        <f>+D10</f>
        <v>5000</v>
      </c>
      <c r="E15" s="36">
        <f t="shared" si="0"/>
        <v>10000</v>
      </c>
      <c r="F15" s="36">
        <f t="shared" si="0"/>
        <v>15000</v>
      </c>
      <c r="G15" s="36">
        <f t="shared" si="0"/>
        <v>20000</v>
      </c>
      <c r="H15" s="36">
        <f t="shared" si="0"/>
        <v>20000</v>
      </c>
      <c r="I15" s="47"/>
    </row>
    <row r="16" spans="2:18" ht="15">
      <c r="B16" s="46"/>
      <c r="C16" s="19"/>
      <c r="D16" s="19"/>
      <c r="E16" s="19"/>
      <c r="F16" s="19"/>
      <c r="G16" s="19"/>
      <c r="H16" s="19"/>
      <c r="I16" s="47"/>
      <c r="K16" s="10"/>
      <c r="L16" s="11"/>
      <c r="M16" s="11"/>
      <c r="N16" s="11"/>
      <c r="O16" s="11"/>
      <c r="P16" s="11"/>
      <c r="Q16" s="11"/>
      <c r="R16" s="12"/>
    </row>
    <row r="17" spans="2:18" ht="15">
      <c r="B17" s="52" t="s">
        <v>4</v>
      </c>
      <c r="C17" s="14" t="s">
        <v>49</v>
      </c>
      <c r="D17" s="15" t="s">
        <v>3</v>
      </c>
      <c r="E17" s="15" t="s">
        <v>4</v>
      </c>
      <c r="F17" s="15" t="s">
        <v>5</v>
      </c>
      <c r="G17" s="15" t="s">
        <v>6</v>
      </c>
      <c r="H17" s="15" t="s">
        <v>7</v>
      </c>
      <c r="I17" s="47"/>
      <c r="K17" s="18"/>
      <c r="L17" s="14" t="s">
        <v>38</v>
      </c>
      <c r="M17" s="15" t="str">
        <f>+M10</f>
        <v>Anno 1</v>
      </c>
      <c r="N17" s="15" t="str">
        <f>+N10</f>
        <v>Anno 2</v>
      </c>
      <c r="O17" s="15" t="str">
        <f>+O10</f>
        <v>Anno 3</v>
      </c>
      <c r="P17" s="15" t="str">
        <f>+P10</f>
        <v>Anno 4</v>
      </c>
      <c r="Q17" s="15" t="str">
        <f>+Q10</f>
        <v>Anno 5</v>
      </c>
      <c r="R17" s="17"/>
    </row>
    <row r="18" spans="2:18" ht="15">
      <c r="B18" s="46"/>
      <c r="C18" s="19" t="str">
        <f>+C9</f>
        <v>Investimenti Materiali</v>
      </c>
      <c r="D18" s="36"/>
      <c r="E18" s="36">
        <f>+E4*Input!E62</f>
        <v>0</v>
      </c>
      <c r="F18" s="36">
        <f>+IF(E23&gt;=$E$4,0,$E4*Input!$E$62)</f>
        <v>0</v>
      </c>
      <c r="G18" s="36">
        <f>+IF(F23&gt;=$E$4,0,$E4*Input!$E$62)</f>
        <v>0</v>
      </c>
      <c r="H18" s="36">
        <f>+IF(G23&gt;=$E$4,0,$E4*Input!$E$62)</f>
        <v>0</v>
      </c>
      <c r="I18" s="47"/>
      <c r="K18" s="18"/>
      <c r="L18" s="19" t="str">
        <f>+L11</f>
        <v>Investimenti Materiali</v>
      </c>
      <c r="M18" s="36">
        <f>+Input!E59</f>
        <v>150000</v>
      </c>
      <c r="N18" s="36">
        <f>+Input!F59</f>
        <v>0</v>
      </c>
      <c r="O18" s="36">
        <f>+Input!G59</f>
        <v>0</v>
      </c>
      <c r="P18" s="36">
        <f>+Input!H59</f>
        <v>0</v>
      </c>
      <c r="Q18" s="36">
        <f>+Input!I59</f>
        <v>0</v>
      </c>
      <c r="R18" s="17"/>
    </row>
    <row r="19" spans="2:18" ht="15">
      <c r="B19" s="46"/>
      <c r="C19" s="19" t="str">
        <f>+C10</f>
        <v>Investimenti Immateriali</v>
      </c>
      <c r="D19" s="36"/>
      <c r="E19" s="36">
        <f>+E5*Input!E63</f>
        <v>0</v>
      </c>
      <c r="F19" s="36">
        <f>+IF(E24&gt;=$E$5,0,$E5*Input!$E$63)</f>
        <v>0</v>
      </c>
      <c r="G19" s="36">
        <f>+IF(F24&gt;=$E$5,0,$E5*Input!$E$63)</f>
        <v>0</v>
      </c>
      <c r="H19" s="36">
        <f>+IF(G24&gt;=$E$5,0,$E5*Input!$E$63)</f>
        <v>0</v>
      </c>
      <c r="I19" s="47"/>
      <c r="K19" s="18"/>
      <c r="L19" s="19" t="str">
        <f>+L12</f>
        <v>Investimenti Immateriali</v>
      </c>
      <c r="M19" s="36">
        <f>+Input!E60</f>
        <v>20000</v>
      </c>
      <c r="N19" s="36">
        <f>+Input!F60</f>
        <v>0</v>
      </c>
      <c r="O19" s="36">
        <f>+Input!G60</f>
        <v>0</v>
      </c>
      <c r="P19" s="36">
        <f>+Input!H60</f>
        <v>0</v>
      </c>
      <c r="Q19" s="36">
        <f>+Input!I60</f>
        <v>0</v>
      </c>
      <c r="R19" s="17"/>
    </row>
    <row r="20" spans="2:18" ht="15">
      <c r="B20" s="46"/>
      <c r="C20" s="19"/>
      <c r="D20" s="19"/>
      <c r="E20" s="19"/>
      <c r="F20" s="19"/>
      <c r="G20" s="19"/>
      <c r="H20" s="19"/>
      <c r="I20" s="47"/>
      <c r="K20" s="18"/>
      <c r="L20" s="14" t="s">
        <v>62</v>
      </c>
      <c r="M20" s="37">
        <f>SUM(M18:M19)</f>
        <v>170000</v>
      </c>
      <c r="N20" s="37">
        <f>SUM(N18:N19)</f>
        <v>0</v>
      </c>
      <c r="O20" s="37">
        <f>SUM(O18:O19)</f>
        <v>0</v>
      </c>
      <c r="P20" s="37">
        <f>SUM(P18:P19)</f>
        <v>0</v>
      </c>
      <c r="Q20" s="37">
        <f>SUM(Q18:Q19)</f>
        <v>0</v>
      </c>
      <c r="R20" s="17"/>
    </row>
    <row r="21" spans="2:18" ht="15.75" thickBot="1">
      <c r="B21" s="46"/>
      <c r="C21" s="19"/>
      <c r="D21" s="19"/>
      <c r="E21" s="19"/>
      <c r="F21" s="19"/>
      <c r="G21" s="19"/>
      <c r="H21" s="19"/>
      <c r="I21" s="47"/>
      <c r="K21" s="20"/>
      <c r="L21" s="21"/>
      <c r="M21" s="21"/>
      <c r="N21" s="21"/>
      <c r="O21" s="21"/>
      <c r="P21" s="21"/>
      <c r="Q21" s="21"/>
      <c r="R21" s="22"/>
    </row>
    <row r="22" spans="2:9" ht="15">
      <c r="B22" s="46"/>
      <c r="C22" s="14" t="s">
        <v>50</v>
      </c>
      <c r="D22" s="15" t="str">
        <f>+D17</f>
        <v>Anno 1</v>
      </c>
      <c r="E22" s="15" t="str">
        <f>+E17</f>
        <v>Anno 2</v>
      </c>
      <c r="F22" s="15" t="str">
        <f>+F17</f>
        <v>Anno 3</v>
      </c>
      <c r="G22" s="15" t="str">
        <f>+G17</f>
        <v>Anno 4</v>
      </c>
      <c r="H22" s="15" t="str">
        <f>+H17</f>
        <v>Anno 5</v>
      </c>
      <c r="I22" s="47"/>
    </row>
    <row r="23" spans="2:9" ht="15">
      <c r="B23" s="46"/>
      <c r="C23" s="19" t="str">
        <f>+C18</f>
        <v>Investimenti Materiali</v>
      </c>
      <c r="D23" s="36"/>
      <c r="E23" s="36">
        <f aca="true" t="shared" si="1" ref="E23:H24">+D23+E18</f>
        <v>0</v>
      </c>
      <c r="F23" s="36">
        <f t="shared" si="1"/>
        <v>0</v>
      </c>
      <c r="G23" s="36">
        <f t="shared" si="1"/>
        <v>0</v>
      </c>
      <c r="H23" s="36">
        <f t="shared" si="1"/>
        <v>0</v>
      </c>
      <c r="I23" s="47"/>
    </row>
    <row r="24" spans="2:9" ht="15">
      <c r="B24" s="46"/>
      <c r="C24" s="19" t="str">
        <f>+C19</f>
        <v>Investimenti Immateriali</v>
      </c>
      <c r="D24" s="36"/>
      <c r="E24" s="36">
        <f t="shared" si="1"/>
        <v>0</v>
      </c>
      <c r="F24" s="36">
        <f t="shared" si="1"/>
        <v>0</v>
      </c>
      <c r="G24" s="36">
        <f t="shared" si="1"/>
        <v>0</v>
      </c>
      <c r="H24" s="36">
        <f t="shared" si="1"/>
        <v>0</v>
      </c>
      <c r="I24" s="47"/>
    </row>
    <row r="25" spans="2:9" ht="15">
      <c r="B25" s="46"/>
      <c r="C25" s="19"/>
      <c r="D25" s="19"/>
      <c r="E25" s="19"/>
      <c r="F25" s="19"/>
      <c r="G25" s="19"/>
      <c r="H25" s="19"/>
      <c r="I25" s="47"/>
    </row>
    <row r="26" spans="2:9" ht="15">
      <c r="B26" s="52" t="s">
        <v>5</v>
      </c>
      <c r="C26" s="14" t="s">
        <v>49</v>
      </c>
      <c r="D26" s="15" t="s">
        <v>3</v>
      </c>
      <c r="E26" s="15" t="s">
        <v>4</v>
      </c>
      <c r="F26" s="15" t="s">
        <v>5</v>
      </c>
      <c r="G26" s="15" t="s">
        <v>6</v>
      </c>
      <c r="H26" s="15" t="s">
        <v>7</v>
      </c>
      <c r="I26" s="47"/>
    </row>
    <row r="27" spans="2:9" ht="15">
      <c r="B27" s="46"/>
      <c r="C27" s="19" t="str">
        <f>+C18</f>
        <v>Investimenti Materiali</v>
      </c>
      <c r="D27" s="36"/>
      <c r="E27" s="36"/>
      <c r="F27" s="36">
        <f>+F4*Input!$E$62</f>
        <v>0</v>
      </c>
      <c r="G27" s="36">
        <f>+IF(F32&gt;=$F$4,0,$F4*Input!$E$62)</f>
        <v>0</v>
      </c>
      <c r="H27" s="36">
        <f>+IF(G32&gt;=$F$4,0,$F4*Input!$E$62)</f>
        <v>0</v>
      </c>
      <c r="I27" s="47"/>
    </row>
    <row r="28" spans="2:9" ht="15">
      <c r="B28" s="46"/>
      <c r="C28" s="19" t="str">
        <f>+C19</f>
        <v>Investimenti Immateriali</v>
      </c>
      <c r="D28" s="36"/>
      <c r="E28" s="36"/>
      <c r="F28" s="36">
        <f>+F5*Input!E63</f>
        <v>0</v>
      </c>
      <c r="G28" s="36">
        <f>+IF(F33&gt;=$F$4,0,$F5*Input!$E$62)</f>
        <v>0</v>
      </c>
      <c r="H28" s="36">
        <f>+IF(G33&gt;=$F$4,0,$F5*Input!$E$62)</f>
        <v>0</v>
      </c>
      <c r="I28" s="47"/>
    </row>
    <row r="29" spans="2:9" ht="15">
      <c r="B29" s="46"/>
      <c r="C29" s="19"/>
      <c r="D29" s="19"/>
      <c r="E29" s="19"/>
      <c r="F29" s="19"/>
      <c r="G29" s="19"/>
      <c r="H29" s="19"/>
      <c r="I29" s="47"/>
    </row>
    <row r="30" spans="2:9" ht="15">
      <c r="B30" s="46"/>
      <c r="C30" s="19"/>
      <c r="D30" s="19"/>
      <c r="E30" s="19"/>
      <c r="F30" s="19"/>
      <c r="G30" s="19"/>
      <c r="H30" s="19"/>
      <c r="I30" s="47"/>
    </row>
    <row r="31" spans="2:9" ht="15">
      <c r="B31" s="46"/>
      <c r="C31" s="14" t="s">
        <v>50</v>
      </c>
      <c r="D31" s="15" t="str">
        <f>+D26</f>
        <v>Anno 1</v>
      </c>
      <c r="E31" s="15" t="str">
        <f>+E26</f>
        <v>Anno 2</v>
      </c>
      <c r="F31" s="15" t="str">
        <f>+F26</f>
        <v>Anno 3</v>
      </c>
      <c r="G31" s="15" t="str">
        <f>+G26</f>
        <v>Anno 4</v>
      </c>
      <c r="H31" s="15" t="str">
        <f>+H26</f>
        <v>Anno 5</v>
      </c>
      <c r="I31" s="47"/>
    </row>
    <row r="32" spans="2:9" ht="15">
      <c r="B32" s="46"/>
      <c r="C32" s="19" t="str">
        <f>+C27</f>
        <v>Investimenti Materiali</v>
      </c>
      <c r="D32" s="36"/>
      <c r="E32" s="36"/>
      <c r="F32" s="36">
        <f aca="true" t="shared" si="2" ref="F32:H33">+E32+F27</f>
        <v>0</v>
      </c>
      <c r="G32" s="36">
        <f t="shared" si="2"/>
        <v>0</v>
      </c>
      <c r="H32" s="36">
        <f t="shared" si="2"/>
        <v>0</v>
      </c>
      <c r="I32" s="47"/>
    </row>
    <row r="33" spans="2:9" ht="15">
      <c r="B33" s="46"/>
      <c r="C33" s="19" t="str">
        <f>+C28</f>
        <v>Investimenti Immateriali</v>
      </c>
      <c r="D33" s="36"/>
      <c r="E33" s="36"/>
      <c r="F33" s="36">
        <f t="shared" si="2"/>
        <v>0</v>
      </c>
      <c r="G33" s="36">
        <f t="shared" si="2"/>
        <v>0</v>
      </c>
      <c r="H33" s="36">
        <f t="shared" si="2"/>
        <v>0</v>
      </c>
      <c r="I33" s="47"/>
    </row>
    <row r="34" spans="2:9" ht="15">
      <c r="B34" s="46"/>
      <c r="C34" s="14"/>
      <c r="D34" s="19"/>
      <c r="E34" s="19"/>
      <c r="F34" s="19"/>
      <c r="G34" s="19"/>
      <c r="H34" s="19"/>
      <c r="I34" s="47"/>
    </row>
    <row r="35" spans="2:9" ht="15">
      <c r="B35" s="52" t="s">
        <v>6</v>
      </c>
      <c r="C35" s="14" t="s">
        <v>49</v>
      </c>
      <c r="D35" s="15" t="s">
        <v>3</v>
      </c>
      <c r="E35" s="15" t="s">
        <v>4</v>
      </c>
      <c r="F35" s="15" t="s">
        <v>5</v>
      </c>
      <c r="G35" s="15" t="s">
        <v>6</v>
      </c>
      <c r="H35" s="15" t="s">
        <v>7</v>
      </c>
      <c r="I35" s="47"/>
    </row>
    <row r="36" spans="2:9" ht="15">
      <c r="B36" s="46"/>
      <c r="C36" s="19" t="str">
        <f>+C27</f>
        <v>Investimenti Materiali</v>
      </c>
      <c r="D36" s="36"/>
      <c r="E36" s="36"/>
      <c r="F36" s="36"/>
      <c r="G36" s="36">
        <f>+G4*Input!E62</f>
        <v>0</v>
      </c>
      <c r="H36" s="36">
        <f>+IF(G41&gt;=$G$4,0,$G4*Input!$E$62)</f>
        <v>0</v>
      </c>
      <c r="I36" s="47"/>
    </row>
    <row r="37" spans="2:9" ht="15">
      <c r="B37" s="46"/>
      <c r="C37" s="19" t="str">
        <f>+C28</f>
        <v>Investimenti Immateriali</v>
      </c>
      <c r="D37" s="36"/>
      <c r="E37" s="36"/>
      <c r="F37" s="36"/>
      <c r="G37" s="36">
        <f>+G5*Input!E63</f>
        <v>0</v>
      </c>
      <c r="H37" s="36">
        <f>+IF(G42&gt;=$G$4,0,$G5*Input!$E$62)</f>
        <v>0</v>
      </c>
      <c r="I37" s="47"/>
    </row>
    <row r="38" spans="2:9" ht="15">
      <c r="B38" s="46"/>
      <c r="C38" s="19"/>
      <c r="D38" s="19"/>
      <c r="E38" s="19"/>
      <c r="F38" s="19"/>
      <c r="G38" s="19"/>
      <c r="H38" s="19"/>
      <c r="I38" s="47"/>
    </row>
    <row r="39" spans="2:9" ht="15">
      <c r="B39" s="46"/>
      <c r="C39" s="19"/>
      <c r="D39" s="19"/>
      <c r="E39" s="19"/>
      <c r="F39" s="19"/>
      <c r="G39" s="19"/>
      <c r="H39" s="19"/>
      <c r="I39" s="47"/>
    </row>
    <row r="40" spans="2:9" ht="15">
      <c r="B40" s="46"/>
      <c r="C40" s="14" t="s">
        <v>50</v>
      </c>
      <c r="D40" s="15" t="str">
        <f>+D35</f>
        <v>Anno 1</v>
      </c>
      <c r="E40" s="15" t="str">
        <f>+E35</f>
        <v>Anno 2</v>
      </c>
      <c r="F40" s="15" t="str">
        <f>+F35</f>
        <v>Anno 3</v>
      </c>
      <c r="G40" s="15" t="str">
        <f>+G35</f>
        <v>Anno 4</v>
      </c>
      <c r="H40" s="15" t="str">
        <f>+H35</f>
        <v>Anno 5</v>
      </c>
      <c r="I40" s="47"/>
    </row>
    <row r="41" spans="2:9" ht="15">
      <c r="B41" s="46"/>
      <c r="C41" s="19" t="str">
        <f>+C36</f>
        <v>Investimenti Materiali</v>
      </c>
      <c r="D41" s="36"/>
      <c r="E41" s="36"/>
      <c r="F41" s="36">
        <f aca="true" t="shared" si="3" ref="F41:H42">+E41+F36</f>
        <v>0</v>
      </c>
      <c r="G41" s="36">
        <f t="shared" si="3"/>
        <v>0</v>
      </c>
      <c r="H41" s="36">
        <f t="shared" si="3"/>
        <v>0</v>
      </c>
      <c r="I41" s="47"/>
    </row>
    <row r="42" spans="2:9" ht="15">
      <c r="B42" s="46"/>
      <c r="C42" s="19" t="str">
        <f>+C37</f>
        <v>Investimenti Immateriali</v>
      </c>
      <c r="D42" s="36"/>
      <c r="E42" s="36"/>
      <c r="F42" s="36">
        <f t="shared" si="3"/>
        <v>0</v>
      </c>
      <c r="G42" s="36">
        <f t="shared" si="3"/>
        <v>0</v>
      </c>
      <c r="H42" s="36">
        <f t="shared" si="3"/>
        <v>0</v>
      </c>
      <c r="I42" s="47"/>
    </row>
    <row r="43" spans="2:9" ht="15">
      <c r="B43" s="46"/>
      <c r="C43" s="19"/>
      <c r="D43" s="19"/>
      <c r="E43" s="19"/>
      <c r="F43" s="19"/>
      <c r="G43" s="19"/>
      <c r="H43" s="19"/>
      <c r="I43" s="47"/>
    </row>
    <row r="44" spans="2:9" ht="15">
      <c r="B44" s="52" t="s">
        <v>7</v>
      </c>
      <c r="C44" s="14" t="s">
        <v>49</v>
      </c>
      <c r="D44" s="15" t="s">
        <v>3</v>
      </c>
      <c r="E44" s="15" t="s">
        <v>4</v>
      </c>
      <c r="F44" s="15" t="s">
        <v>5</v>
      </c>
      <c r="G44" s="15" t="s">
        <v>6</v>
      </c>
      <c r="H44" s="15" t="s">
        <v>7</v>
      </c>
      <c r="I44" s="47"/>
    </row>
    <row r="45" spans="2:9" ht="15">
      <c r="B45" s="46"/>
      <c r="C45" s="19" t="str">
        <f>+C36</f>
        <v>Investimenti Materiali</v>
      </c>
      <c r="D45" s="36"/>
      <c r="E45" s="36"/>
      <c r="F45" s="36"/>
      <c r="G45" s="36"/>
      <c r="H45" s="36">
        <f>+H4*Input!E62</f>
        <v>0</v>
      </c>
      <c r="I45" s="47"/>
    </row>
    <row r="46" spans="2:9" ht="15">
      <c r="B46" s="46"/>
      <c r="C46" s="19" t="str">
        <f>+C37</f>
        <v>Investimenti Immateriali</v>
      </c>
      <c r="D46" s="36"/>
      <c r="E46" s="36"/>
      <c r="F46" s="36"/>
      <c r="G46" s="36"/>
      <c r="H46" s="36">
        <f>+H5*Input!E63</f>
        <v>0</v>
      </c>
      <c r="I46" s="47"/>
    </row>
    <row r="47" spans="2:9" ht="15">
      <c r="B47" s="46"/>
      <c r="C47" s="19"/>
      <c r="D47" s="19"/>
      <c r="E47" s="19"/>
      <c r="F47" s="19"/>
      <c r="G47" s="19"/>
      <c r="H47" s="19"/>
      <c r="I47" s="47"/>
    </row>
    <row r="48" spans="2:9" ht="15">
      <c r="B48" s="46"/>
      <c r="C48" s="19"/>
      <c r="D48" s="19"/>
      <c r="E48" s="19"/>
      <c r="F48" s="19"/>
      <c r="G48" s="19"/>
      <c r="H48" s="19"/>
      <c r="I48" s="47"/>
    </row>
    <row r="49" spans="2:9" ht="15">
      <c r="B49" s="46"/>
      <c r="C49" s="14" t="s">
        <v>50</v>
      </c>
      <c r="D49" s="15" t="str">
        <f>+D44</f>
        <v>Anno 1</v>
      </c>
      <c r="E49" s="15" t="str">
        <f>+E44</f>
        <v>Anno 2</v>
      </c>
      <c r="F49" s="15" t="str">
        <f>+F44</f>
        <v>Anno 3</v>
      </c>
      <c r="G49" s="15" t="str">
        <f>+G44</f>
        <v>Anno 4</v>
      </c>
      <c r="H49" s="15" t="str">
        <f>+H44</f>
        <v>Anno 5</v>
      </c>
      <c r="I49" s="47"/>
    </row>
    <row r="50" spans="2:9" ht="15">
      <c r="B50" s="46"/>
      <c r="C50" s="19" t="str">
        <f>+C45</f>
        <v>Investimenti Materiali</v>
      </c>
      <c r="D50" s="36"/>
      <c r="E50" s="36"/>
      <c r="F50" s="36"/>
      <c r="G50" s="36"/>
      <c r="H50" s="36">
        <f>+G50+H45</f>
        <v>0</v>
      </c>
      <c r="I50" s="47"/>
    </row>
    <row r="51" spans="2:9" ht="15">
      <c r="B51" s="46"/>
      <c r="C51" s="19" t="str">
        <f>+C46</f>
        <v>Investimenti Immateriali</v>
      </c>
      <c r="D51" s="36"/>
      <c r="E51" s="36"/>
      <c r="F51" s="36"/>
      <c r="G51" s="36"/>
      <c r="H51" s="36">
        <f>+G51+H46</f>
        <v>0</v>
      </c>
      <c r="I51" s="47"/>
    </row>
    <row r="52" spans="2:9" ht="15">
      <c r="B52" s="46"/>
      <c r="C52" s="19"/>
      <c r="D52" s="19"/>
      <c r="E52" s="19"/>
      <c r="F52" s="19"/>
      <c r="G52" s="19"/>
      <c r="H52" s="19"/>
      <c r="I52" s="47"/>
    </row>
    <row r="53" spans="2:9" ht="15">
      <c r="B53" s="52" t="s">
        <v>51</v>
      </c>
      <c r="C53" s="14" t="str">
        <f>+C44</f>
        <v>Ammortamenti</v>
      </c>
      <c r="D53" s="15" t="str">
        <f>+D49</f>
        <v>Anno 1</v>
      </c>
      <c r="E53" s="15" t="str">
        <f>+E49</f>
        <v>Anno 2</v>
      </c>
      <c r="F53" s="15" t="str">
        <f>+F49</f>
        <v>Anno 3</v>
      </c>
      <c r="G53" s="15" t="str">
        <f>+G49</f>
        <v>Anno 4</v>
      </c>
      <c r="H53" s="15" t="str">
        <f>+H49</f>
        <v>Anno 5</v>
      </c>
      <c r="I53" s="47"/>
    </row>
    <row r="54" spans="2:9" ht="15">
      <c r="B54" s="46"/>
      <c r="C54" s="19" t="str">
        <f aca="true" t="shared" si="4" ref="C54:C60">+C45</f>
        <v>Investimenti Materiali</v>
      </c>
      <c r="D54" s="36">
        <f aca="true" t="shared" si="5" ref="D54:H55">+D9+D18+D27+D36+E45</f>
        <v>50000</v>
      </c>
      <c r="E54" s="36">
        <f t="shared" si="5"/>
        <v>50000</v>
      </c>
      <c r="F54" s="36">
        <f t="shared" si="5"/>
        <v>50000</v>
      </c>
      <c r="G54" s="36">
        <f t="shared" si="5"/>
        <v>50000</v>
      </c>
      <c r="H54" s="36">
        <f t="shared" si="5"/>
        <v>0</v>
      </c>
      <c r="I54" s="47"/>
    </row>
    <row r="55" spans="2:9" ht="15">
      <c r="B55" s="46"/>
      <c r="C55" s="19" t="str">
        <f t="shared" si="4"/>
        <v>Investimenti Immateriali</v>
      </c>
      <c r="D55" s="36">
        <f t="shared" si="5"/>
        <v>5000</v>
      </c>
      <c r="E55" s="36">
        <f t="shared" si="5"/>
        <v>5000</v>
      </c>
      <c r="F55" s="36">
        <f t="shared" si="5"/>
        <v>5000</v>
      </c>
      <c r="G55" s="36">
        <f t="shared" si="5"/>
        <v>5000</v>
      </c>
      <c r="H55" s="36">
        <f t="shared" si="5"/>
        <v>0</v>
      </c>
      <c r="I55" s="47"/>
    </row>
    <row r="56" spans="2:9" ht="15">
      <c r="B56" s="46"/>
      <c r="C56" s="19"/>
      <c r="D56" s="19"/>
      <c r="E56" s="19"/>
      <c r="F56" s="19"/>
      <c r="G56" s="19"/>
      <c r="H56" s="19"/>
      <c r="I56" s="47"/>
    </row>
    <row r="57" spans="2:9" ht="15">
      <c r="B57" s="46"/>
      <c r="C57" s="19"/>
      <c r="D57" s="19"/>
      <c r="E57" s="19"/>
      <c r="F57" s="19"/>
      <c r="G57" s="19"/>
      <c r="H57" s="19"/>
      <c r="I57" s="47"/>
    </row>
    <row r="58" spans="2:9" ht="15">
      <c r="B58" s="46"/>
      <c r="C58" s="14" t="str">
        <f t="shared" si="4"/>
        <v>Fondo Ammortamenti</v>
      </c>
      <c r="D58" s="15" t="str">
        <f>+D53</f>
        <v>Anno 1</v>
      </c>
      <c r="E58" s="15" t="str">
        <f>+E53</f>
        <v>Anno 2</v>
      </c>
      <c r="F58" s="15" t="str">
        <f>+F53</f>
        <v>Anno 3</v>
      </c>
      <c r="G58" s="15" t="str">
        <f>+G53</f>
        <v>Anno 4</v>
      </c>
      <c r="H58" s="15" t="str">
        <f>+H53</f>
        <v>Anno 5</v>
      </c>
      <c r="I58" s="47"/>
    </row>
    <row r="59" spans="2:9" ht="15">
      <c r="B59" s="46"/>
      <c r="C59" s="19" t="str">
        <f t="shared" si="4"/>
        <v>Investimenti Materiali</v>
      </c>
      <c r="D59" s="36">
        <f>+D14+D23+D32+D41+E50</f>
        <v>50000</v>
      </c>
      <c r="E59" s="48">
        <f aca="true" t="shared" si="6" ref="E59:H60">+E54+D59</f>
        <v>100000</v>
      </c>
      <c r="F59" s="48">
        <f t="shared" si="6"/>
        <v>150000</v>
      </c>
      <c r="G59" s="48">
        <f t="shared" si="6"/>
        <v>200000</v>
      </c>
      <c r="H59" s="48">
        <f t="shared" si="6"/>
        <v>200000</v>
      </c>
      <c r="I59" s="47"/>
    </row>
    <row r="60" spans="2:9" ht="15">
      <c r="B60" s="46"/>
      <c r="C60" s="19" t="str">
        <f t="shared" si="4"/>
        <v>Investimenti Immateriali</v>
      </c>
      <c r="D60" s="36">
        <f>+D15+D24+D33+D42+E51</f>
        <v>5000</v>
      </c>
      <c r="E60" s="48">
        <f t="shared" si="6"/>
        <v>10000</v>
      </c>
      <c r="F60" s="48">
        <f t="shared" si="6"/>
        <v>15000</v>
      </c>
      <c r="G60" s="48">
        <f t="shared" si="6"/>
        <v>20000</v>
      </c>
      <c r="H60" s="48">
        <f t="shared" si="6"/>
        <v>20000</v>
      </c>
      <c r="I60" s="47"/>
    </row>
    <row r="61" spans="2:9" ht="15.75" thickBot="1">
      <c r="B61" s="49"/>
      <c r="C61" s="50"/>
      <c r="D61" s="50"/>
      <c r="E61" s="50"/>
      <c r="F61" s="50"/>
      <c r="G61" s="50"/>
      <c r="H61" s="50"/>
      <c r="I61" s="51"/>
    </row>
    <row r="62" ht="15.75" thickTop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2:I23"/>
  <sheetViews>
    <sheetView showGridLines="0" zoomScalePageLayoutView="0" workbookViewId="0" topLeftCell="A1">
      <selection activeCell="E26" sqref="E26"/>
    </sheetView>
  </sheetViews>
  <sheetFormatPr defaultColWidth="9.140625" defaultRowHeight="15"/>
  <cols>
    <col min="2" max="2" width="2.8515625" style="0" customWidth="1"/>
    <col min="3" max="3" width="18.140625" style="0" bestFit="1" customWidth="1"/>
    <col min="4" max="4" width="10.57421875" style="0" bestFit="1" customWidth="1"/>
    <col min="5" max="8" width="11.57421875" style="0" bestFit="1" customWidth="1"/>
  </cols>
  <sheetData>
    <row r="1" ht="15.75" thickBot="1"/>
    <row r="2" spans="2:9" ht="15">
      <c r="B2" s="10"/>
      <c r="C2" s="11"/>
      <c r="D2" s="11"/>
      <c r="E2" s="11"/>
      <c r="F2" s="11"/>
      <c r="G2" s="11"/>
      <c r="H2" s="11"/>
      <c r="I2" s="12"/>
    </row>
    <row r="3" spans="2:9" ht="15">
      <c r="B3" s="18"/>
      <c r="C3" s="14" t="s">
        <v>73</v>
      </c>
      <c r="D3" s="15" t="str">
        <f>+Input!E68</f>
        <v>Anno 1</v>
      </c>
      <c r="E3" s="15" t="str">
        <f>+Input!F68</f>
        <v>Anno 2</v>
      </c>
      <c r="F3" s="15" t="str">
        <f>+Input!G68</f>
        <v>Anno 3</v>
      </c>
      <c r="G3" s="15" t="str">
        <f>+Input!H68</f>
        <v>Anno 4</v>
      </c>
      <c r="H3" s="15" t="str">
        <f>+Input!I68</f>
        <v>Anno 5</v>
      </c>
      <c r="I3" s="17"/>
    </row>
    <row r="4" spans="2:9" ht="15">
      <c r="B4" s="18"/>
      <c r="C4" s="19" t="s">
        <v>69</v>
      </c>
      <c r="D4" s="36">
        <f>+Input!E71*Input!E69</f>
        <v>63000</v>
      </c>
      <c r="E4" s="36">
        <f>+Input!F71*Input!F69</f>
        <v>63000</v>
      </c>
      <c r="F4" s="36">
        <f>+Input!G71*Input!G69</f>
        <v>63000</v>
      </c>
      <c r="G4" s="36">
        <f>+Input!H71*Input!H69</f>
        <v>63000</v>
      </c>
      <c r="H4" s="36">
        <f>+Input!I71*Input!I69</f>
        <v>63000</v>
      </c>
      <c r="I4" s="17"/>
    </row>
    <row r="5" spans="2:9" ht="15">
      <c r="B5" s="18"/>
      <c r="C5" s="19" t="s">
        <v>70</v>
      </c>
      <c r="D5" s="36">
        <f>+D4*Input!$E$73</f>
        <v>18900</v>
      </c>
      <c r="E5" s="36">
        <f>+E4*Input!$E$73</f>
        <v>18900</v>
      </c>
      <c r="F5" s="36">
        <f>+F4*Input!$E$73</f>
        <v>18900</v>
      </c>
      <c r="G5" s="36">
        <f>+G4*Input!$E$73</f>
        <v>18900</v>
      </c>
      <c r="H5" s="36">
        <f>+H4*Input!$E$73</f>
        <v>18900</v>
      </c>
      <c r="I5" s="17"/>
    </row>
    <row r="6" spans="2:9" ht="15">
      <c r="B6" s="18"/>
      <c r="C6" s="19" t="s">
        <v>71</v>
      </c>
      <c r="D6" s="36">
        <f>+D4*Input!$E$74</f>
        <v>2520</v>
      </c>
      <c r="E6" s="36">
        <f>+E4*Input!$E$74</f>
        <v>2520</v>
      </c>
      <c r="F6" s="36">
        <f>+F4*Input!$E$74</f>
        <v>2520</v>
      </c>
      <c r="G6" s="36">
        <f>+G4*Input!$E$74</f>
        <v>2520</v>
      </c>
      <c r="H6" s="36">
        <f>+H4*Input!$E$74</f>
        <v>2520</v>
      </c>
      <c r="I6" s="17"/>
    </row>
    <row r="7" spans="2:9" ht="15">
      <c r="B7" s="18"/>
      <c r="C7" s="19" t="s">
        <v>72</v>
      </c>
      <c r="D7" s="36">
        <f>+D4*Input!$E$75</f>
        <v>5040</v>
      </c>
      <c r="E7" s="36">
        <f>+E4*Input!$E$75</f>
        <v>5040</v>
      </c>
      <c r="F7" s="36">
        <f>+F4*Input!$E$75</f>
        <v>5040</v>
      </c>
      <c r="G7" s="36">
        <f>+G4*Input!$E$75</f>
        <v>5040</v>
      </c>
      <c r="H7" s="36">
        <f>+H4*Input!$E$75</f>
        <v>5040</v>
      </c>
      <c r="I7" s="17"/>
    </row>
    <row r="8" spans="2:9" ht="15">
      <c r="B8" s="18"/>
      <c r="C8" s="14" t="s">
        <v>75</v>
      </c>
      <c r="D8" s="53">
        <f>SUM(D4:D7)</f>
        <v>89460</v>
      </c>
      <c r="E8" s="53">
        <f>SUM(E4:E7)</f>
        <v>89460</v>
      </c>
      <c r="F8" s="53">
        <f>SUM(F4:F7)</f>
        <v>89460</v>
      </c>
      <c r="G8" s="53">
        <f>SUM(G4:G7)</f>
        <v>89460</v>
      </c>
      <c r="H8" s="53">
        <f>SUM(H4:H7)</f>
        <v>89460</v>
      </c>
      <c r="I8" s="17"/>
    </row>
    <row r="9" spans="2:9" ht="15.75" thickBot="1">
      <c r="B9" s="20"/>
      <c r="C9" s="54"/>
      <c r="D9" s="57"/>
      <c r="E9" s="57"/>
      <c r="F9" s="57"/>
      <c r="G9" s="57"/>
      <c r="H9" s="57"/>
      <c r="I9" s="22"/>
    </row>
    <row r="11" ht="15.75" thickBot="1"/>
    <row r="12" spans="2:9" ht="15">
      <c r="B12" s="10"/>
      <c r="C12" s="11"/>
      <c r="D12" s="11"/>
      <c r="E12" s="11"/>
      <c r="F12" s="11"/>
      <c r="G12" s="11"/>
      <c r="H12" s="11"/>
      <c r="I12" s="12"/>
    </row>
    <row r="13" spans="2:9" ht="15">
      <c r="B13" s="18"/>
      <c r="C13" s="14" t="s">
        <v>38</v>
      </c>
      <c r="D13" s="15" t="str">
        <f aca="true" t="shared" si="0" ref="D13:H15">+D3</f>
        <v>Anno 1</v>
      </c>
      <c r="E13" s="15" t="str">
        <f t="shared" si="0"/>
        <v>Anno 2</v>
      </c>
      <c r="F13" s="15" t="str">
        <f t="shared" si="0"/>
        <v>Anno 3</v>
      </c>
      <c r="G13" s="15" t="str">
        <f t="shared" si="0"/>
        <v>Anno 4</v>
      </c>
      <c r="H13" s="15" t="str">
        <f t="shared" si="0"/>
        <v>Anno 5</v>
      </c>
      <c r="I13" s="17"/>
    </row>
    <row r="14" spans="2:9" ht="15">
      <c r="B14" s="18"/>
      <c r="C14" s="19" t="str">
        <f>+C4</f>
        <v>Retribuzione</v>
      </c>
      <c r="D14" s="48">
        <f t="shared" si="0"/>
        <v>63000</v>
      </c>
      <c r="E14" s="48">
        <f t="shared" si="0"/>
        <v>63000</v>
      </c>
      <c r="F14" s="48">
        <f t="shared" si="0"/>
        <v>63000</v>
      </c>
      <c r="G14" s="48">
        <f t="shared" si="0"/>
        <v>63000</v>
      </c>
      <c r="H14" s="48">
        <f t="shared" si="0"/>
        <v>63000</v>
      </c>
      <c r="I14" s="17"/>
    </row>
    <row r="15" spans="2:9" ht="15">
      <c r="B15" s="18"/>
      <c r="C15" s="19" t="str">
        <f aca="true" t="shared" si="1" ref="C15:D17">+C5</f>
        <v>INPS</v>
      </c>
      <c r="D15" s="48">
        <f t="shared" si="0"/>
        <v>18900</v>
      </c>
      <c r="E15" s="48">
        <f t="shared" si="0"/>
        <v>18900</v>
      </c>
      <c r="F15" s="48">
        <f t="shared" si="0"/>
        <v>18900</v>
      </c>
      <c r="G15" s="48">
        <f t="shared" si="0"/>
        <v>18900</v>
      </c>
      <c r="H15" s="48">
        <f t="shared" si="0"/>
        <v>18900</v>
      </c>
      <c r="I15" s="17"/>
    </row>
    <row r="16" spans="2:9" ht="15">
      <c r="B16" s="18"/>
      <c r="C16" s="19" t="str">
        <f t="shared" si="1"/>
        <v>INAIL</v>
      </c>
      <c r="D16" s="48">
        <f t="shared" si="1"/>
        <v>2520</v>
      </c>
      <c r="E16" s="48">
        <f aca="true" t="shared" si="2" ref="E16:H17">+E6</f>
        <v>2520</v>
      </c>
      <c r="F16" s="48">
        <f t="shared" si="2"/>
        <v>2520</v>
      </c>
      <c r="G16" s="48">
        <f t="shared" si="2"/>
        <v>2520</v>
      </c>
      <c r="H16" s="48">
        <f t="shared" si="2"/>
        <v>2520</v>
      </c>
      <c r="I16" s="17"/>
    </row>
    <row r="17" spans="2:9" ht="15">
      <c r="B17" s="18"/>
      <c r="C17" s="19" t="str">
        <f t="shared" si="1"/>
        <v>TFR</v>
      </c>
      <c r="D17" s="48">
        <f t="shared" si="1"/>
        <v>5040</v>
      </c>
      <c r="E17" s="48">
        <f t="shared" si="2"/>
        <v>5040</v>
      </c>
      <c r="F17" s="48">
        <f t="shared" si="2"/>
        <v>5040</v>
      </c>
      <c r="G17" s="48">
        <f t="shared" si="2"/>
        <v>5040</v>
      </c>
      <c r="H17" s="48">
        <f t="shared" si="2"/>
        <v>5040</v>
      </c>
      <c r="I17" s="17"/>
    </row>
    <row r="18" spans="2:9" ht="15">
      <c r="B18" s="18"/>
      <c r="C18" s="14" t="s">
        <v>75</v>
      </c>
      <c r="D18" s="53">
        <f>SUM(D14:D17)</f>
        <v>89460</v>
      </c>
      <c r="E18" s="53">
        <f>SUM(E14:E17)</f>
        <v>89460</v>
      </c>
      <c r="F18" s="53">
        <f>SUM(F14:F17)</f>
        <v>89460</v>
      </c>
      <c r="G18" s="53">
        <f>SUM(G14:G17)</f>
        <v>89460</v>
      </c>
      <c r="H18" s="53">
        <f>SUM(H14:H17)</f>
        <v>89460</v>
      </c>
      <c r="I18" s="17"/>
    </row>
    <row r="19" spans="2:9" ht="15.75" thickBot="1">
      <c r="B19" s="20"/>
      <c r="C19" s="21"/>
      <c r="D19" s="21"/>
      <c r="E19" s="21"/>
      <c r="F19" s="21"/>
      <c r="G19" s="21"/>
      <c r="H19" s="21"/>
      <c r="I19" s="22"/>
    </row>
    <row r="22" spans="3:8" ht="15">
      <c r="C22" t="s">
        <v>331</v>
      </c>
      <c r="D22" s="28">
        <f>+D17</f>
        <v>5040</v>
      </c>
      <c r="E22" s="28">
        <f>+E17</f>
        <v>5040</v>
      </c>
      <c r="F22" s="28">
        <f>+F17</f>
        <v>5040</v>
      </c>
      <c r="G22" s="28">
        <f>+G17</f>
        <v>5040</v>
      </c>
      <c r="H22" s="28">
        <f>+H17</f>
        <v>5040</v>
      </c>
    </row>
    <row r="23" spans="3:8" ht="15">
      <c r="C23" t="s">
        <v>38</v>
      </c>
      <c r="D23" s="28">
        <f>+D18-D22</f>
        <v>84420</v>
      </c>
      <c r="E23" s="28">
        <f>+E18-E22</f>
        <v>84420</v>
      </c>
      <c r="F23" s="28">
        <f>+F18-F22</f>
        <v>84420</v>
      </c>
      <c r="G23" s="28">
        <f>+G18-G22</f>
        <v>84420</v>
      </c>
      <c r="H23" s="28">
        <f>+H18-H22</f>
        <v>84420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2012-11-14T21:23:26Z</dcterms:created>
  <dcterms:modified xsi:type="dcterms:W3CDTF">2012-11-24T18:28:46Z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