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05" activeTab="0"/>
  </bookViews>
  <sheets>
    <sheet name="HOME" sheetId="1" r:id="rId1"/>
    <sheet name="SP" sheetId="2" r:id="rId2"/>
    <sheet name="CE" sheetId="3" r:id="rId3"/>
    <sheet name="cash flow" sheetId="4" r:id="rId4"/>
    <sheet name="Sheet2" sheetId="5" r:id="rId5"/>
  </sheets>
  <definedNames>
    <definedName name="dilazione">#REF!</definedName>
    <definedName name="dilazione1">#REF!</definedName>
  </definedNames>
  <calcPr fullCalcOnLoad="1"/>
</workbook>
</file>

<file path=xl/sharedStrings.xml><?xml version="1.0" encoding="utf-8"?>
<sst xmlns="http://schemas.openxmlformats.org/spreadsheetml/2006/main" count="200" uniqueCount="186">
  <si>
    <t>A1 m2</t>
  </si>
  <si>
    <t>A1 m1</t>
  </si>
  <si>
    <t>TOTALE ATTIVO</t>
  </si>
  <si>
    <t>TOTALE PASSIVO</t>
  </si>
  <si>
    <t>CONTO ECONOMICO</t>
  </si>
  <si>
    <t>Attivo</t>
  </si>
  <si>
    <t>Cassa e Banca</t>
  </si>
  <si>
    <t>Crediti esegibili nell'esercizio</t>
  </si>
  <si>
    <t>Rim. Merci, Mat. Prime, Suss., Semilav.</t>
  </si>
  <si>
    <t>Immobilizzazioni Materiali</t>
  </si>
  <si>
    <t>Immobilizzazioni immateriali</t>
  </si>
  <si>
    <t>Passivo</t>
  </si>
  <si>
    <t>Banche a breve termine</t>
  </si>
  <si>
    <t>Debiti Correnti</t>
  </si>
  <si>
    <t xml:space="preserve">       - Crediti v/clienti</t>
  </si>
  <si>
    <t xml:space="preserve">      -  Enti Previd. ed Assistenziali</t>
  </si>
  <si>
    <t xml:space="preserve">               1) Credito v/INPS e INAIL</t>
  </si>
  <si>
    <t xml:space="preserve">      - Erario c/acc. Imposte e Ritenute</t>
  </si>
  <si>
    <t xml:space="preserve">      - Erario Iva</t>
  </si>
  <si>
    <t xml:space="preserve">              1) Riporto Iva a Credito</t>
  </si>
  <si>
    <t xml:space="preserve">              2) IVA a credito acquisti</t>
  </si>
  <si>
    <t xml:space="preserve">      - Ratei e Risconti Attivi</t>
  </si>
  <si>
    <t xml:space="preserve">              1) Ratei attivi</t>
  </si>
  <si>
    <t xml:space="preserve">              2) Risconti attivi</t>
  </si>
  <si>
    <t xml:space="preserve">      - Altri Crediti, fatture da emettere, ecc</t>
  </si>
  <si>
    <t xml:space="preserve">     - Rimanenze prodotti in corso di lavorazione, semilavorati e finiti</t>
  </si>
  <si>
    <t xml:space="preserve">     - Rimanenze materie prime, sussidiare di consumo e merci</t>
  </si>
  <si>
    <t xml:space="preserve">    - Immobili</t>
  </si>
  <si>
    <t xml:space="preserve">           1) Fabbricati </t>
  </si>
  <si>
    <t xml:space="preserve">    - F.di Amm. Immobili</t>
  </si>
  <si>
    <t xml:space="preserve">           1) F.do amm.to fabbricati industriali</t>
  </si>
  <si>
    <t xml:space="preserve">    - Impianti  Macchinari e Attrezzature</t>
  </si>
  <si>
    <t xml:space="preserve">           1) Impianti e macchinari</t>
  </si>
  <si>
    <t xml:space="preserve">    - F.di Amm. Impianti Macch. Attrezzature</t>
  </si>
  <si>
    <t xml:space="preserve">           1)  F.do amm.to Impianti e macchinari</t>
  </si>
  <si>
    <t xml:space="preserve">           2) F.do amm.to Attrezzature ind.li e com.li</t>
  </si>
  <si>
    <t xml:space="preserve">           3) F.do amm.to altri beni</t>
  </si>
  <si>
    <t xml:space="preserve">     - Terreni</t>
  </si>
  <si>
    <t xml:space="preserve">   - Altri Costi Pluriennali</t>
  </si>
  <si>
    <t xml:space="preserve">           1) Costi d'impianto e ampliamento</t>
  </si>
  <si>
    <t xml:space="preserve">           2) Ricerca&amp; Sviluppo</t>
  </si>
  <si>
    <t xml:space="preserve">           3)  Altre immobilizzazioni immateriali</t>
  </si>
  <si>
    <t xml:space="preserve">  - F.di Amm. Imm.ni immateriali</t>
  </si>
  <si>
    <t xml:space="preserve">    - Banche e Depositi postali</t>
  </si>
  <si>
    <t xml:space="preserve">    - Fornitori</t>
  </si>
  <si>
    <t xml:space="preserve">          1)  Commerciali</t>
  </si>
  <si>
    <t xml:space="preserve">          2)  Immobilizzazioni</t>
  </si>
  <si>
    <t xml:space="preserve">    - Impiegati c/stipendi</t>
  </si>
  <si>
    <t xml:space="preserve">    - Enti Previd., Assistenziali, Ritenute personale</t>
  </si>
  <si>
    <t xml:space="preserve">          1)  Debito v/INPS ed INAIL</t>
  </si>
  <si>
    <t xml:space="preserve">    - Erario Iva</t>
  </si>
  <si>
    <t xml:space="preserve">          1)  IVA a debito vendite</t>
  </si>
  <si>
    <t xml:space="preserve">    - Debiti tributari</t>
  </si>
  <si>
    <t xml:space="preserve">    - Altri debiti</t>
  </si>
  <si>
    <t xml:space="preserve">    - Ratei e Risconti Passivi</t>
  </si>
  <si>
    <t xml:space="preserve">         1)  Ratei passivi</t>
  </si>
  <si>
    <t xml:space="preserve">         2) Risconti passivi</t>
  </si>
  <si>
    <t xml:space="preserve"> Finanziamenti Soci</t>
  </si>
  <si>
    <t>Debito a m/lungo termine</t>
  </si>
  <si>
    <t xml:space="preserve"> '  - Mutui e Finanziamenti</t>
  </si>
  <si>
    <t xml:space="preserve">    - Fondo TFR</t>
  </si>
  <si>
    <t xml:space="preserve">    - Altri Fondi</t>
  </si>
  <si>
    <t>Capitale Netto</t>
  </si>
  <si>
    <t xml:space="preserve">    - Capitale Sociale</t>
  </si>
  <si>
    <t xml:space="preserve">    -  Riserva Legale</t>
  </si>
  <si>
    <t xml:space="preserve">    - Altre Riserve</t>
  </si>
  <si>
    <t xml:space="preserve">       1) Riserva statutaria</t>
  </si>
  <si>
    <t xml:space="preserve">       2) Altre Riserve</t>
  </si>
  <si>
    <t xml:space="preserve">       3) Riserva Ammortamenti anticipati</t>
  </si>
  <si>
    <t xml:space="preserve">   - Utile a nuovo</t>
  </si>
  <si>
    <t xml:space="preserve">   - Risultato di Esercizio</t>
  </si>
  <si>
    <t xml:space="preserve">CONTROLLO </t>
  </si>
  <si>
    <t>MARGINE LORDO INDUSTRIALE (fatturato netto-consumo di merci)</t>
  </si>
  <si>
    <t>MARGINE LORDO DI CONTRIBUZIONE</t>
  </si>
  <si>
    <t>REDDITO OPERATIVO</t>
  </si>
  <si>
    <t>REDDITO ANTEIMPOSTE</t>
  </si>
  <si>
    <t>imposte sul reddito</t>
  </si>
  <si>
    <t>REDDITO NETTO</t>
  </si>
  <si>
    <t xml:space="preserve">    - Rimanenze iniziali prodotti in corso di lavorazione, semilavorati e finiti</t>
  </si>
  <si>
    <t xml:space="preserve">    - Vendite prodotti finiti</t>
  </si>
  <si>
    <t xml:space="preserve">    - Vendite merci</t>
  </si>
  <si>
    <t xml:space="preserve">    - Prestazioni di servizi</t>
  </si>
  <si>
    <t xml:space="preserve">    - Altri ricavi</t>
  </si>
  <si>
    <t xml:space="preserve">    - Rimanenze finali prodotti in corso di lavorazione, semilavorati e finiti</t>
  </si>
  <si>
    <t xml:space="preserve">    - Rimanenze iniziali materie prime, sussidiare di consumo e merci</t>
  </si>
  <si>
    <t xml:space="preserve">    - Acquisti</t>
  </si>
  <si>
    <t xml:space="preserve">    - Rimanenze finali materie prime, sussidiarie di consumo e merci</t>
  </si>
  <si>
    <t xml:space="preserve">          1) spese energia elettrica, gas, acqua</t>
  </si>
  <si>
    <t xml:space="preserve">    - Costi variabili di produzione</t>
  </si>
  <si>
    <t xml:space="preserve">    - Costi variabili commerciali</t>
  </si>
  <si>
    <t xml:space="preserve">          1) spese di rappresentanza</t>
  </si>
  <si>
    <t xml:space="preserve">          2) spese di pubblicità e promozioni</t>
  </si>
  <si>
    <t xml:space="preserve">    - Altri costi variabili</t>
  </si>
  <si>
    <t xml:space="preserve">    - Costi fissi di produzione</t>
  </si>
  <si>
    <t xml:space="preserve">         1) ammortamenti materiali</t>
  </si>
  <si>
    <t xml:space="preserve">         3) beni strumentali inf. al milione</t>
  </si>
  <si>
    <t xml:space="preserve">         4) spese di trasporto</t>
  </si>
  <si>
    <t xml:space="preserve">         5) lavorazioni presso terzi</t>
  </si>
  <si>
    <t xml:space="preserve">         6) consulenze tecnico-produttive</t>
  </si>
  <si>
    <t xml:space="preserve">         7) manutenzioni industriali</t>
  </si>
  <si>
    <t xml:space="preserve">         8) servizi vari</t>
  </si>
  <si>
    <t xml:space="preserve">         9) provvigioni</t>
  </si>
  <si>
    <t xml:space="preserve">    - Costi fissi commerciali</t>
  </si>
  <si>
    <t xml:space="preserve">         1) canoni per affitto d'azienda</t>
  </si>
  <si>
    <t xml:space="preserve">         2) canoni beni mobili</t>
  </si>
  <si>
    <t xml:space="preserve">         3) spese di trasporto</t>
  </si>
  <si>
    <t xml:space="preserve">         4) spese varie</t>
  </si>
  <si>
    <t xml:space="preserve">         5) royalties</t>
  </si>
  <si>
    <t xml:space="preserve">    - Costi fissi amministrativi</t>
  </si>
  <si>
    <t xml:space="preserve">         1) consulenze legali, fiscali, notarili, ecc…</t>
  </si>
  <si>
    <t xml:space="preserve">         2) compensi amministratori</t>
  </si>
  <si>
    <t xml:space="preserve">         3) spese postali</t>
  </si>
  <si>
    <t xml:space="preserve">         4) utenze</t>
  </si>
  <si>
    <t xml:space="preserve">         5) affitti e locazioni passive</t>
  </si>
  <si>
    <t xml:space="preserve">         6) altri costi amministrativi</t>
  </si>
  <si>
    <t xml:space="preserve">     - Altri costi fissi</t>
  </si>
  <si>
    <t xml:space="preserve">         1) costi diversi</t>
  </si>
  <si>
    <t xml:space="preserve">         2) ammortamenti immateriali</t>
  </si>
  <si>
    <t xml:space="preserve">         3) premi assicurativi</t>
  </si>
  <si>
    <t xml:space="preserve">         4) costi del personale dipendente</t>
  </si>
  <si>
    <t xml:space="preserve">         5) accantonamento al TFR</t>
  </si>
  <si>
    <t>Produzione</t>
  </si>
  <si>
    <t>Consumo merci</t>
  </si>
  <si>
    <t>Costi variabili totali</t>
  </si>
  <si>
    <t>Costi fissi totali</t>
  </si>
  <si>
    <t>Consulenza commerciali</t>
  </si>
  <si>
    <t>Gestione straordinaria</t>
  </si>
  <si>
    <t>Gestione finaziaria</t>
  </si>
  <si>
    <t xml:space="preserve">    - Oneri Finanziari a breve termine</t>
  </si>
  <si>
    <t xml:space="preserve">    - Oneri Finanziari a medio/lungo termine</t>
  </si>
  <si>
    <t xml:space="preserve">    - Proventi Finanziari</t>
  </si>
  <si>
    <t xml:space="preserve">    - Plusvalenze/Minusvalenze Materiali</t>
  </si>
  <si>
    <t xml:space="preserve">    - Plusvalenze/Minusvalenze Immateriali</t>
  </si>
  <si>
    <t xml:space="preserve">           2) Dismissione fondo vendita Cespite</t>
  </si>
  <si>
    <t xml:space="preserve">           4) Dismissione fondo cessioni</t>
  </si>
  <si>
    <t xml:space="preserve">         1)  Aumento fondo per acc.ti</t>
  </si>
  <si>
    <t xml:space="preserve">         2) Rilascio fondo per cessazioni</t>
  </si>
  <si>
    <t xml:space="preserve">           3)  Altri beni</t>
  </si>
  <si>
    <t xml:space="preserve">           2) Attrezzature industriali e commerciali</t>
  </si>
  <si>
    <t xml:space="preserve">           1) F.do amm.to Costi d'impianto e ampliamento</t>
  </si>
  <si>
    <t xml:space="preserve">           2) F.do amm.to Ricerca&amp; Sviluppo</t>
  </si>
  <si>
    <t xml:space="preserve">           3) F.do amm.to   Altre immobilizzazioni immateriali</t>
  </si>
  <si>
    <t xml:space="preserve">          4) Dismissione fondo cessioni</t>
  </si>
  <si>
    <t>Cash Flow</t>
  </si>
  <si>
    <t xml:space="preserve">    -   Accantonamento TFR ed Altri Fondi</t>
  </si>
  <si>
    <t xml:space="preserve">    -   AmmortamentI</t>
  </si>
  <si>
    <t>1° MARGINE</t>
  </si>
  <si>
    <t xml:space="preserve"> Variazione Circolante Netto</t>
  </si>
  <si>
    <t xml:space="preserve">     - Variazione Crediti v/clienti</t>
  </si>
  <si>
    <t xml:space="preserve">     - Variazione Erario Iva</t>
  </si>
  <si>
    <t xml:space="preserve">     - Valori finale lavori in corso su ordinazione</t>
  </si>
  <si>
    <t xml:space="preserve">     - Variazione Rim. Merci, Mat. Prime, Suss., Semilav.</t>
  </si>
  <si>
    <t xml:space="preserve">     - Variazione Fornitori Commerciali</t>
  </si>
  <si>
    <t xml:space="preserve">     - Variazione Fornitori Immobilizzazioni</t>
  </si>
  <si>
    <t xml:space="preserve">     - Variazione Impiegati c/stipendi</t>
  </si>
  <si>
    <t xml:space="preserve">     - Variazione enti previdenziali, ass.li</t>
  </si>
  <si>
    <t xml:space="preserve">     - Variazione Ratei e Risconti</t>
  </si>
  <si>
    <t xml:space="preserve">     - Variazione altri debiti</t>
  </si>
  <si>
    <t xml:space="preserve">     - Variazione debiti tributari</t>
  </si>
  <si>
    <t>CASH FLOW DELLA GESTIONE CARATTERISTICA</t>
  </si>
  <si>
    <t>Investimenti/Disinvestimenti</t>
  </si>
  <si>
    <t xml:space="preserve">     - Investimenti</t>
  </si>
  <si>
    <t xml:space="preserve">          1) Materiali</t>
  </si>
  <si>
    <t xml:space="preserve">          2) Immateriali</t>
  </si>
  <si>
    <t xml:space="preserve">     - Disinvestimenti</t>
  </si>
  <si>
    <t>CASH FLOW OPERAZIONALE</t>
  </si>
  <si>
    <t>Variazione debiti A m/l termine</t>
  </si>
  <si>
    <t xml:space="preserve">     - Mutui e Finanziamenti</t>
  </si>
  <si>
    <t xml:space="preserve">     - Finanziamento Leasing</t>
  </si>
  <si>
    <t xml:space="preserve">     - Finanziamento Soci</t>
  </si>
  <si>
    <t xml:space="preserve">     - Utilizzo TFR</t>
  </si>
  <si>
    <t xml:space="preserve">     - Oneri finanziari </t>
  </si>
  <si>
    <t xml:space="preserve">     - Gestione straordinaria</t>
  </si>
  <si>
    <t xml:space="preserve">     - Imposte di competenza</t>
  </si>
  <si>
    <t>Variazione Capitale Netto</t>
  </si>
  <si>
    <t xml:space="preserve">     - Capitale Sociale</t>
  </si>
  <si>
    <t xml:space="preserve">     - Riserva Legale</t>
  </si>
  <si>
    <t xml:space="preserve">     - Altre Riserve</t>
  </si>
  <si>
    <t xml:space="preserve">     - Utili distribuiti</t>
  </si>
  <si>
    <t>CASH FLOW (VARIAZIONE LIQUIDITA' A BREVE)</t>
  </si>
  <si>
    <t>CONTROLLO</t>
  </si>
  <si>
    <t xml:space="preserve">     - Variazionealtri crediti</t>
  </si>
  <si>
    <t>Reddito Operativo</t>
  </si>
  <si>
    <t>STATO PATRIMONIALE</t>
  </si>
  <si>
    <t>CASH FLOW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</si>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</sst>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&quot;€&quot;\ 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dashed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dashed"/>
      <top>
        <color indexed="63"/>
      </top>
      <bottom style="dashed"/>
    </border>
    <border>
      <left style="dashed"/>
      <right style="dashed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171" fontId="0" fillId="33" borderId="0" xfId="0" applyNumberFormat="1" applyFill="1" applyAlignment="1">
      <alignment/>
    </xf>
    <xf numFmtId="0" fontId="37" fillId="33" borderId="0" xfId="0" applyFont="1" applyFill="1" applyAlignment="1">
      <alignment/>
    </xf>
    <xf numFmtId="171" fontId="37" fillId="33" borderId="0" xfId="0" applyNumberFormat="1" applyFont="1" applyFill="1" applyAlignment="1">
      <alignment/>
    </xf>
    <xf numFmtId="0" fontId="25" fillId="34" borderId="0" xfId="0" applyFont="1" applyFill="1" applyAlignment="1">
      <alignment horizontal="center"/>
    </xf>
    <xf numFmtId="171" fontId="0" fillId="33" borderId="10" xfId="0" applyNumberFormat="1" applyFill="1" applyBorder="1" applyAlignment="1">
      <alignment/>
    </xf>
    <xf numFmtId="171" fontId="0" fillId="33" borderId="11" xfId="0" applyNumberFormat="1" applyFill="1" applyBorder="1" applyAlignment="1">
      <alignment/>
    </xf>
    <xf numFmtId="171" fontId="37" fillId="33" borderId="12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 quotePrefix="1">
      <alignment/>
    </xf>
    <xf numFmtId="0" fontId="0" fillId="33" borderId="15" xfId="0" applyFill="1" applyBorder="1" applyAlignment="1">
      <alignment/>
    </xf>
    <xf numFmtId="171" fontId="37" fillId="35" borderId="16" xfId="0" applyNumberFormat="1" applyFont="1" applyFill="1" applyBorder="1" applyAlignment="1">
      <alignment/>
    </xf>
    <xf numFmtId="171" fontId="37" fillId="35" borderId="12" xfId="0" applyNumberFormat="1" applyFont="1" applyFill="1" applyBorder="1" applyAlignment="1">
      <alignment/>
    </xf>
    <xf numFmtId="171" fontId="0" fillId="33" borderId="17" xfId="0" applyNumberFormat="1" applyFill="1" applyBorder="1" applyAlignment="1">
      <alignment/>
    </xf>
    <xf numFmtId="171" fontId="37" fillId="35" borderId="18" xfId="0" applyNumberFormat="1" applyFont="1" applyFill="1" applyBorder="1" applyAlignment="1">
      <alignment/>
    </xf>
    <xf numFmtId="0" fontId="0" fillId="33" borderId="0" xfId="0" applyFill="1" applyAlignment="1">
      <alignment horizontal="center"/>
    </xf>
    <xf numFmtId="170" fontId="0" fillId="33" borderId="0" xfId="0" applyNumberFormat="1" applyFill="1" applyAlignment="1">
      <alignment/>
    </xf>
    <xf numFmtId="170" fontId="37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171" fontId="37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70" fontId="37" fillId="0" borderId="0" xfId="0" applyNumberFormat="1" applyFont="1" applyFill="1" applyAlignment="1">
      <alignment/>
    </xf>
    <xf numFmtId="0" fontId="0" fillId="0" borderId="0" xfId="0" applyFill="1" applyAlignment="1" quotePrefix="1">
      <alignment/>
    </xf>
    <xf numFmtId="0" fontId="40" fillId="34" borderId="0" xfId="36" applyFont="1" applyFill="1" applyAlignment="1">
      <alignment/>
    </xf>
    <xf numFmtId="0" fontId="40" fillId="34" borderId="0" xfId="36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133350</xdr:rowOff>
    </xdr:from>
    <xdr:to>
      <xdr:col>4</xdr:col>
      <xdr:colOff>552450</xdr:colOff>
      <xdr:row>5</xdr:row>
      <xdr:rowOff>171450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3771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1714500</xdr:colOff>
      <xdr:row>0</xdr:row>
      <xdr:rowOff>495300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2324100</xdr:colOff>
      <xdr:row>2</xdr:row>
      <xdr:rowOff>114300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1714500</xdr:colOff>
      <xdr:row>2</xdr:row>
      <xdr:rowOff>114300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3:C17"/>
  <sheetViews>
    <sheetView showGridLines="0" tabSelected="1" zoomScale="172" zoomScaleNormal="172" zoomScalePageLayoutView="0" workbookViewId="0" topLeftCell="A3">
      <selection activeCell="C17" sqref="C17"/>
    </sheetView>
  </sheetViews>
  <sheetFormatPr defaultColWidth="9.140625" defaultRowHeight="15"/>
  <cols>
    <col min="3" max="3" width="20.8515625" style="0" bestFit="1" customWidth="1"/>
  </cols>
  <sheetData>
    <row r="13" ht="15">
      <c r="C13" s="25" t="s">
        <v>183</v>
      </c>
    </row>
    <row r="15" ht="15">
      <c r="C15" s="25" t="s">
        <v>4</v>
      </c>
    </row>
    <row r="17" ht="15">
      <c r="C17" s="25" t="s">
        <v>184</v>
      </c>
    </row>
  </sheetData>
  <sheetProtection/>
  <hyperlinks>
    <hyperlink ref="C13" location="SP!A1" display="STATO PATRIMONIALE"/>
    <hyperlink ref="C15" location="CE!A1" display="CONTO ECONOMICO"/>
    <hyperlink ref="C17" location="'cash flow'!A1" display="CASH FLOW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H103"/>
  <sheetViews>
    <sheetView showGridLines="0" zoomScalePageLayoutView="0" workbookViewId="0" topLeftCell="A1">
      <pane xSplit="2" ySplit="2" topLeftCell="C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7" sqref="C57"/>
    </sheetView>
  </sheetViews>
  <sheetFormatPr defaultColWidth="9.140625" defaultRowHeight="15"/>
  <cols>
    <col min="1" max="1" width="9.140625" style="19" customWidth="1"/>
    <col min="2" max="2" width="58.7109375" style="19" bestFit="1" customWidth="1"/>
    <col min="3" max="4" width="13.421875" style="19" bestFit="1" customWidth="1"/>
    <col min="5" max="6" width="9.140625" style="19" customWidth="1"/>
    <col min="7" max="7" width="20.8515625" style="19" bestFit="1" customWidth="1"/>
    <col min="8" max="8" width="16.7109375" style="19" customWidth="1"/>
    <col min="9" max="16384" width="9.140625" style="19" customWidth="1"/>
  </cols>
  <sheetData>
    <row r="1" ht="43.5" customHeight="1"/>
    <row r="2" spans="2:8" s="20" customFormat="1" ht="27.75" customHeight="1">
      <c r="B2" s="5" t="s">
        <v>183</v>
      </c>
      <c r="C2" s="5" t="s">
        <v>1</v>
      </c>
      <c r="D2" s="5" t="s">
        <v>0</v>
      </c>
      <c r="G2" s="25" t="s">
        <v>4</v>
      </c>
      <c r="H2" s="26" t="s">
        <v>184</v>
      </c>
    </row>
    <row r="3" ht="15">
      <c r="B3" s="20" t="s">
        <v>5</v>
      </c>
    </row>
    <row r="4" ht="15.75" thickBot="1">
      <c r="B4" s="20"/>
    </row>
    <row r="5" spans="2:4" ht="15.75" thickBot="1">
      <c r="B5" s="15" t="s">
        <v>6</v>
      </c>
      <c r="C5" s="13">
        <v>35000</v>
      </c>
      <c r="D5" s="13">
        <v>153500</v>
      </c>
    </row>
    <row r="6" ht="9" customHeight="1" thickBot="1"/>
    <row r="7" spans="2:4" ht="15.75" thickBot="1">
      <c r="B7" s="15" t="s">
        <v>7</v>
      </c>
      <c r="C7" s="13">
        <f>+C8+C9+C11+C12+C15+C18</f>
        <v>454000</v>
      </c>
      <c r="D7" s="13">
        <f>+D8+D9+D11+D12+D15+D18</f>
        <v>556000</v>
      </c>
    </row>
    <row r="8" spans="2:4" ht="15">
      <c r="B8" s="3" t="s">
        <v>14</v>
      </c>
      <c r="C8" s="4">
        <v>450000</v>
      </c>
      <c r="D8" s="4">
        <v>550000</v>
      </c>
    </row>
    <row r="9" spans="2:4" ht="15">
      <c r="B9" s="3" t="s">
        <v>15</v>
      </c>
      <c r="C9" s="4">
        <f>+SUM(C10:C10)</f>
        <v>0</v>
      </c>
      <c r="D9" s="4">
        <f>+SUM(D10:D10)</f>
        <v>0</v>
      </c>
    </row>
    <row r="10" spans="2:4" ht="15">
      <c r="B10" s="11" t="s">
        <v>16</v>
      </c>
      <c r="C10" s="6">
        <v>0</v>
      </c>
      <c r="D10" s="6">
        <v>0</v>
      </c>
    </row>
    <row r="11" spans="2:4" ht="15">
      <c r="B11" s="3" t="s">
        <v>17</v>
      </c>
      <c r="C11" s="4">
        <v>0</v>
      </c>
      <c r="D11" s="4">
        <v>0</v>
      </c>
    </row>
    <row r="12" spans="2:4" ht="15">
      <c r="B12" s="3" t="s">
        <v>18</v>
      </c>
      <c r="C12" s="4">
        <f>+SUM(C13:C14)</f>
        <v>0</v>
      </c>
      <c r="D12" s="4">
        <f>+SUM(D13:D14)</f>
        <v>0</v>
      </c>
    </row>
    <row r="13" spans="2:4" ht="15">
      <c r="B13" s="11" t="s">
        <v>19</v>
      </c>
      <c r="C13" s="6">
        <v>0</v>
      </c>
      <c r="D13" s="6">
        <v>0</v>
      </c>
    </row>
    <row r="14" spans="2:4" ht="15">
      <c r="B14" s="11" t="s">
        <v>20</v>
      </c>
      <c r="C14" s="6">
        <v>0</v>
      </c>
      <c r="D14" s="6">
        <v>0</v>
      </c>
    </row>
    <row r="15" spans="2:4" ht="15">
      <c r="B15" s="3" t="s">
        <v>21</v>
      </c>
      <c r="C15" s="4">
        <f>+SUM(C16:C17)</f>
        <v>4000</v>
      </c>
      <c r="D15" s="4">
        <f>+SUM(D16:D17)</f>
        <v>6000</v>
      </c>
    </row>
    <row r="16" spans="2:4" ht="15">
      <c r="B16" s="11" t="s">
        <v>22</v>
      </c>
      <c r="C16" s="6">
        <v>2000</v>
      </c>
      <c r="D16" s="6">
        <v>3000</v>
      </c>
    </row>
    <row r="17" spans="2:4" ht="15">
      <c r="B17" s="11" t="s">
        <v>23</v>
      </c>
      <c r="C17" s="6">
        <v>2000</v>
      </c>
      <c r="D17" s="6">
        <v>3000</v>
      </c>
    </row>
    <row r="18" spans="2:4" ht="15">
      <c r="B18" s="3" t="s">
        <v>24</v>
      </c>
      <c r="C18" s="4">
        <v>0</v>
      </c>
      <c r="D18" s="4">
        <v>0</v>
      </c>
    </row>
    <row r="19" ht="9" customHeight="1" thickBot="1"/>
    <row r="20" spans="2:4" ht="15.75" thickBot="1">
      <c r="B20" s="15" t="s">
        <v>8</v>
      </c>
      <c r="C20" s="13">
        <f>+SUM(C21:C22)</f>
        <v>130000</v>
      </c>
      <c r="D20" s="13">
        <f>+SUM(D21:D22)</f>
        <v>190000</v>
      </c>
    </row>
    <row r="21" spans="2:4" ht="15">
      <c r="B21" s="11" t="s">
        <v>25</v>
      </c>
      <c r="C21" s="6">
        <v>100000</v>
      </c>
      <c r="D21" s="6">
        <v>145000</v>
      </c>
    </row>
    <row r="22" spans="2:4" ht="15">
      <c r="B22" s="11" t="s">
        <v>26</v>
      </c>
      <c r="C22" s="6">
        <v>30000</v>
      </c>
      <c r="D22" s="6">
        <v>45000</v>
      </c>
    </row>
    <row r="23" ht="15.75" thickBot="1">
      <c r="B23" s="24"/>
    </row>
    <row r="24" spans="2:4" ht="15.75" thickBot="1">
      <c r="B24" s="15" t="s">
        <v>9</v>
      </c>
      <c r="C24" s="13">
        <f>+C25-C27+C30-C34+C39</f>
        <v>98500</v>
      </c>
      <c r="D24" s="13">
        <f>+D25-D27+D30-D34+D39</f>
        <v>105000</v>
      </c>
    </row>
    <row r="25" spans="2:4" ht="15">
      <c r="B25" s="3" t="s">
        <v>27</v>
      </c>
      <c r="C25" s="21">
        <f>+SUM(C26:C26)</f>
        <v>30000</v>
      </c>
      <c r="D25" s="21">
        <f>+SUM(D26:D26)</f>
        <v>30000</v>
      </c>
    </row>
    <row r="26" spans="2:4" ht="15">
      <c r="B26" s="11" t="s">
        <v>28</v>
      </c>
      <c r="C26" s="6">
        <v>30000</v>
      </c>
      <c r="D26" s="6">
        <v>30000</v>
      </c>
    </row>
    <row r="27" spans="2:4" ht="15">
      <c r="B27" s="3" t="s">
        <v>29</v>
      </c>
      <c r="C27" s="21">
        <f>+C28+C29</f>
        <v>3000</v>
      </c>
      <c r="D27" s="21">
        <f>+D28+D29</f>
        <v>6000</v>
      </c>
    </row>
    <row r="28" spans="2:4" ht="15">
      <c r="B28" s="11" t="s">
        <v>30</v>
      </c>
      <c r="C28" s="6">
        <v>3000</v>
      </c>
      <c r="D28" s="6">
        <v>6000</v>
      </c>
    </row>
    <row r="29" spans="2:4" ht="15">
      <c r="B29" s="11" t="s">
        <v>133</v>
      </c>
      <c r="C29" s="6">
        <v>0</v>
      </c>
      <c r="D29" s="6">
        <v>0</v>
      </c>
    </row>
    <row r="30" spans="2:4" ht="15">
      <c r="B30" s="3" t="s">
        <v>31</v>
      </c>
      <c r="C30" s="21">
        <f>SUM(C31:C33)</f>
        <v>80000</v>
      </c>
      <c r="D30" s="21">
        <f>+SUM(D31:D33)</f>
        <v>100000</v>
      </c>
    </row>
    <row r="31" spans="2:4" ht="15">
      <c r="B31" s="11" t="s">
        <v>32</v>
      </c>
      <c r="C31" s="6">
        <v>40000</v>
      </c>
      <c r="D31" s="6">
        <v>50000</v>
      </c>
    </row>
    <row r="32" spans="2:4" ht="15">
      <c r="B32" s="11" t="s">
        <v>138</v>
      </c>
      <c r="C32" s="6">
        <v>30000</v>
      </c>
      <c r="D32" s="6">
        <v>40000</v>
      </c>
    </row>
    <row r="33" spans="2:4" ht="15">
      <c r="B33" s="11" t="s">
        <v>137</v>
      </c>
      <c r="C33" s="6">
        <v>10000</v>
      </c>
      <c r="D33" s="6">
        <v>10000</v>
      </c>
    </row>
    <row r="34" spans="2:4" ht="15">
      <c r="B34" s="3" t="s">
        <v>33</v>
      </c>
      <c r="C34" s="21">
        <f>+SUM(C35:C38)</f>
        <v>8500</v>
      </c>
      <c r="D34" s="21">
        <f>+SUM(D35:D38)</f>
        <v>19000</v>
      </c>
    </row>
    <row r="35" spans="2:4" ht="15">
      <c r="B35" s="11" t="s">
        <v>34</v>
      </c>
      <c r="C35" s="6">
        <v>4000</v>
      </c>
      <c r="D35" s="6">
        <v>9000</v>
      </c>
    </row>
    <row r="36" spans="2:4" ht="15">
      <c r="B36" s="11" t="s">
        <v>35</v>
      </c>
      <c r="C36" s="6">
        <v>3000</v>
      </c>
      <c r="D36" s="6">
        <v>7000</v>
      </c>
    </row>
    <row r="37" spans="2:4" ht="15">
      <c r="B37" s="11" t="s">
        <v>36</v>
      </c>
      <c r="C37" s="6">
        <v>1000</v>
      </c>
      <c r="D37" s="6">
        <v>2000</v>
      </c>
    </row>
    <row r="38" spans="2:4" ht="15">
      <c r="B38" s="11" t="s">
        <v>134</v>
      </c>
      <c r="C38" s="6">
        <v>500</v>
      </c>
      <c r="D38" s="6">
        <v>1000</v>
      </c>
    </row>
    <row r="39" spans="2:4" ht="15">
      <c r="B39" s="3" t="s">
        <v>37</v>
      </c>
      <c r="C39" s="23">
        <v>0</v>
      </c>
      <c r="D39" s="23">
        <v>0</v>
      </c>
    </row>
    <row r="40" ht="15.75" thickBot="1">
      <c r="B40" s="24"/>
    </row>
    <row r="41" spans="2:4" ht="15.75" thickBot="1">
      <c r="B41" s="15" t="s">
        <v>10</v>
      </c>
      <c r="C41" s="13">
        <f>+C42-C46</f>
        <v>20000</v>
      </c>
      <c r="D41" s="13">
        <f>+D42-D46</f>
        <v>35000</v>
      </c>
    </row>
    <row r="42" spans="2:4" ht="15">
      <c r="B42" s="3" t="s">
        <v>38</v>
      </c>
      <c r="C42" s="21">
        <f>+SUM(C43:C45)</f>
        <v>25000</v>
      </c>
      <c r="D42" s="21">
        <f>+SUM(D43:D45)</f>
        <v>50000</v>
      </c>
    </row>
    <row r="43" spans="2:4" ht="15">
      <c r="B43" s="11" t="s">
        <v>39</v>
      </c>
      <c r="C43" s="6">
        <v>10000</v>
      </c>
      <c r="D43" s="6">
        <v>20000</v>
      </c>
    </row>
    <row r="44" spans="2:4" ht="15">
      <c r="B44" s="11" t="s">
        <v>40</v>
      </c>
      <c r="C44" s="6">
        <v>5000</v>
      </c>
      <c r="D44" s="6">
        <v>10000</v>
      </c>
    </row>
    <row r="45" spans="2:4" ht="15">
      <c r="B45" s="11" t="s">
        <v>41</v>
      </c>
      <c r="C45" s="6">
        <v>10000</v>
      </c>
      <c r="D45" s="6">
        <v>20000</v>
      </c>
    </row>
    <row r="46" spans="2:4" ht="15">
      <c r="B46" s="3" t="s">
        <v>42</v>
      </c>
      <c r="C46" s="21">
        <f>SUM(C47:C50)</f>
        <v>5000</v>
      </c>
      <c r="D46" s="21">
        <f>SUM(D47:D50)</f>
        <v>15000</v>
      </c>
    </row>
    <row r="47" spans="2:4" ht="15">
      <c r="B47" s="11" t="s">
        <v>139</v>
      </c>
      <c r="C47" s="6">
        <v>2000</v>
      </c>
      <c r="D47" s="6">
        <v>6000</v>
      </c>
    </row>
    <row r="48" spans="2:4" ht="15">
      <c r="B48" s="11" t="s">
        <v>140</v>
      </c>
      <c r="C48" s="6">
        <v>1000</v>
      </c>
      <c r="D48" s="6">
        <v>3000</v>
      </c>
    </row>
    <row r="49" spans="2:4" ht="15">
      <c r="B49" s="11" t="s">
        <v>141</v>
      </c>
      <c r="C49" s="6">
        <v>2000</v>
      </c>
      <c r="D49" s="6">
        <v>6000</v>
      </c>
    </row>
    <row r="50" spans="2:4" ht="15">
      <c r="B50" s="11" t="s">
        <v>142</v>
      </c>
      <c r="C50" s="6">
        <v>0</v>
      </c>
      <c r="D50" s="6">
        <v>0</v>
      </c>
    </row>
    <row r="51" ht="15.75" thickBot="1"/>
    <row r="52" spans="2:4" ht="15.75" thickBot="1">
      <c r="B52" s="15" t="s">
        <v>2</v>
      </c>
      <c r="C52" s="13">
        <f>+C41+C24+C20+C7+C5</f>
        <v>737500</v>
      </c>
      <c r="D52" s="13">
        <f>+D41+D24+D20+D7+D5</f>
        <v>1039500</v>
      </c>
    </row>
    <row r="54" ht="15">
      <c r="B54" s="20" t="s">
        <v>11</v>
      </c>
    </row>
    <row r="55" ht="15.75" thickBot="1"/>
    <row r="56" spans="2:4" ht="15.75" thickBot="1">
      <c r="B56" s="15" t="s">
        <v>12</v>
      </c>
      <c r="C56" s="13">
        <f>+C57</f>
        <v>46000</v>
      </c>
      <c r="D56" s="13">
        <f>+D57</f>
        <v>8000</v>
      </c>
    </row>
    <row r="57" spans="2:4" ht="15">
      <c r="B57" s="24" t="s">
        <v>43</v>
      </c>
      <c r="C57" s="21">
        <v>46000</v>
      </c>
      <c r="D57" s="21">
        <v>8000</v>
      </c>
    </row>
    <row r="58" ht="15.75" thickBot="1">
      <c r="B58" s="24"/>
    </row>
    <row r="59" spans="2:4" ht="15.75" thickBot="1">
      <c r="B59" s="15" t="s">
        <v>13</v>
      </c>
      <c r="C59" s="13">
        <f>+C60+C63+C64+C66+C68+C69+C70</f>
        <v>374000</v>
      </c>
      <c r="D59" s="13">
        <f>+D60+D63+D64+D66+D68+D69+D70</f>
        <v>506500</v>
      </c>
    </row>
    <row r="60" spans="2:4" ht="15">
      <c r="B60" s="3" t="s">
        <v>44</v>
      </c>
      <c r="C60" s="21">
        <f>+SUM(C61:C62)</f>
        <v>210000</v>
      </c>
      <c r="D60" s="21">
        <f>+SUM(D61:D62)</f>
        <v>260000</v>
      </c>
    </row>
    <row r="61" spans="2:4" ht="15">
      <c r="B61" s="11" t="s">
        <v>45</v>
      </c>
      <c r="C61" s="6">
        <v>150000</v>
      </c>
      <c r="D61" s="6">
        <v>190000</v>
      </c>
    </row>
    <row r="62" spans="2:4" ht="15">
      <c r="B62" s="11" t="s">
        <v>46</v>
      </c>
      <c r="C62" s="6">
        <v>60000</v>
      </c>
      <c r="D62" s="6">
        <v>70000</v>
      </c>
    </row>
    <row r="63" spans="2:4" ht="15">
      <c r="B63" s="3" t="s">
        <v>47</v>
      </c>
      <c r="C63" s="23">
        <v>0</v>
      </c>
      <c r="D63" s="23">
        <v>0</v>
      </c>
    </row>
    <row r="64" spans="2:4" ht="15">
      <c r="B64" s="3" t="s">
        <v>48</v>
      </c>
      <c r="C64" s="21">
        <f>+SUM(C65:C65)</f>
        <v>5000</v>
      </c>
      <c r="D64" s="21">
        <f>+SUM(D65:D65)</f>
        <v>5500</v>
      </c>
    </row>
    <row r="65" spans="2:4" ht="15">
      <c r="B65" s="11" t="s">
        <v>49</v>
      </c>
      <c r="C65" s="6">
        <v>5000</v>
      </c>
      <c r="D65" s="6">
        <v>5500</v>
      </c>
    </row>
    <row r="66" spans="2:4" ht="15">
      <c r="B66" s="20" t="s">
        <v>50</v>
      </c>
      <c r="C66" s="21">
        <f>+C67</f>
        <v>104000</v>
      </c>
      <c r="D66" s="21">
        <f>+D67</f>
        <v>145000</v>
      </c>
    </row>
    <row r="67" spans="2:4" ht="15">
      <c r="B67" s="11" t="s">
        <v>51</v>
      </c>
      <c r="C67" s="6">
        <v>104000</v>
      </c>
      <c r="D67" s="6">
        <v>145000</v>
      </c>
    </row>
    <row r="68" spans="2:4" ht="15">
      <c r="B68" s="3" t="s">
        <v>52</v>
      </c>
      <c r="C68" s="21">
        <v>40000</v>
      </c>
      <c r="D68" s="21">
        <v>55000</v>
      </c>
    </row>
    <row r="69" spans="2:4" ht="15">
      <c r="B69" s="3" t="s">
        <v>53</v>
      </c>
      <c r="C69" s="21">
        <v>10000</v>
      </c>
      <c r="D69" s="21">
        <v>12000</v>
      </c>
    </row>
    <row r="70" spans="2:4" ht="15">
      <c r="B70" s="3" t="s">
        <v>54</v>
      </c>
      <c r="C70" s="21">
        <f>+SUM(C71:C72)</f>
        <v>5000</v>
      </c>
      <c r="D70" s="21">
        <f>+SUM(D71:D72)</f>
        <v>29000</v>
      </c>
    </row>
    <row r="71" spans="2:4" ht="15">
      <c r="B71" s="11" t="s">
        <v>55</v>
      </c>
      <c r="C71" s="6">
        <v>3000</v>
      </c>
      <c r="D71" s="6">
        <v>4000</v>
      </c>
    </row>
    <row r="72" spans="2:4" ht="15">
      <c r="B72" s="11" t="s">
        <v>56</v>
      </c>
      <c r="C72" s="6">
        <v>2000</v>
      </c>
      <c r="D72" s="6">
        <v>25000</v>
      </c>
    </row>
    <row r="73" ht="15.75" thickBot="1"/>
    <row r="74" spans="2:4" ht="15.75" thickBot="1">
      <c r="B74" s="15" t="s">
        <v>57</v>
      </c>
      <c r="C74" s="13">
        <v>45000</v>
      </c>
      <c r="D74" s="13">
        <v>45000</v>
      </c>
    </row>
    <row r="75" spans="2:4" ht="15.75" thickBot="1">
      <c r="B75" s="20"/>
      <c r="C75" s="23"/>
      <c r="D75" s="23"/>
    </row>
    <row r="76" spans="2:4" ht="15.75" thickBot="1">
      <c r="B76" s="15" t="s">
        <v>58</v>
      </c>
      <c r="C76" s="13">
        <f>+C77+C78+C81</f>
        <v>149000</v>
      </c>
      <c r="D76" s="13">
        <f>+D77+D78+D81</f>
        <v>153000</v>
      </c>
    </row>
    <row r="77" spans="2:4" ht="15">
      <c r="B77" s="3" t="s">
        <v>59</v>
      </c>
      <c r="C77" s="21">
        <v>140000</v>
      </c>
      <c r="D77" s="21">
        <v>135000</v>
      </c>
    </row>
    <row r="78" spans="2:4" ht="15">
      <c r="B78" s="3" t="s">
        <v>60</v>
      </c>
      <c r="C78" s="21">
        <f>SUM(C79:C80)</f>
        <v>9000</v>
      </c>
      <c r="D78" s="21">
        <f>SUM(D79:D80)</f>
        <v>18000</v>
      </c>
    </row>
    <row r="79" spans="2:4" ht="15">
      <c r="B79" s="11" t="s">
        <v>135</v>
      </c>
      <c r="C79" s="6">
        <v>8000</v>
      </c>
      <c r="D79" s="6">
        <v>16000</v>
      </c>
    </row>
    <row r="80" spans="2:4" ht="15">
      <c r="B80" s="11" t="s">
        <v>136</v>
      </c>
      <c r="C80" s="6">
        <v>1000</v>
      </c>
      <c r="D80" s="6">
        <v>2000</v>
      </c>
    </row>
    <row r="81" spans="2:4" ht="15">
      <c r="B81" s="3" t="s">
        <v>61</v>
      </c>
      <c r="C81" s="23">
        <v>0</v>
      </c>
      <c r="D81" s="23">
        <v>0</v>
      </c>
    </row>
    <row r="82" ht="15.75" thickBot="1">
      <c r="B82" s="24"/>
    </row>
    <row r="83" spans="2:4" ht="15.75" thickBot="1">
      <c r="B83" s="15" t="s">
        <v>62</v>
      </c>
      <c r="C83" s="13">
        <f>+C84+C85+C86+C90+C91</f>
        <v>123500</v>
      </c>
      <c r="D83" s="13">
        <f>+D84+D85+D86+D90+D91</f>
        <v>327000</v>
      </c>
    </row>
    <row r="84" spans="2:4" ht="15">
      <c r="B84" s="3" t="s">
        <v>63</v>
      </c>
      <c r="C84" s="21">
        <v>100000</v>
      </c>
      <c r="D84" s="21">
        <v>100000</v>
      </c>
    </row>
    <row r="85" spans="2:4" ht="15">
      <c r="B85" s="3" t="s">
        <v>64</v>
      </c>
      <c r="C85" s="21">
        <v>5000</v>
      </c>
      <c r="D85" s="21">
        <v>5000</v>
      </c>
    </row>
    <row r="86" spans="2:4" ht="15">
      <c r="B86" s="3" t="s">
        <v>65</v>
      </c>
      <c r="C86" s="21">
        <f>+SUM(C87:C89)</f>
        <v>1000</v>
      </c>
      <c r="D86" s="21">
        <f>+SUM(D87:D89)</f>
        <v>0</v>
      </c>
    </row>
    <row r="87" spans="2:4" ht="15">
      <c r="B87" s="11" t="s">
        <v>66</v>
      </c>
      <c r="C87" s="6">
        <v>1000</v>
      </c>
      <c r="D87" s="6">
        <v>0</v>
      </c>
    </row>
    <row r="88" spans="2:4" ht="15">
      <c r="B88" s="11" t="s">
        <v>67</v>
      </c>
      <c r="C88" s="6">
        <v>0</v>
      </c>
      <c r="D88" s="6">
        <v>0</v>
      </c>
    </row>
    <row r="89" spans="2:4" ht="15">
      <c r="B89" s="11" t="s">
        <v>68</v>
      </c>
      <c r="C89" s="6">
        <v>0</v>
      </c>
      <c r="D89" s="6">
        <v>0</v>
      </c>
    </row>
    <row r="90" spans="2:4" s="20" customFormat="1" ht="15">
      <c r="B90" s="3" t="s">
        <v>69</v>
      </c>
      <c r="C90" s="21">
        <v>0</v>
      </c>
      <c r="D90" s="21">
        <f>+C90+C91</f>
        <v>17500</v>
      </c>
    </row>
    <row r="91" spans="2:4" s="20" customFormat="1" ht="15">
      <c r="B91" s="3" t="s">
        <v>70</v>
      </c>
      <c r="C91" s="21">
        <f>+'CE'!B76</f>
        <v>17500</v>
      </c>
      <c r="D91" s="21">
        <f>+'CE'!C76</f>
        <v>204500</v>
      </c>
    </row>
    <row r="92" ht="15.75" thickBot="1"/>
    <row r="93" spans="2:4" ht="15.75" thickBot="1">
      <c r="B93" s="15" t="s">
        <v>3</v>
      </c>
      <c r="C93" s="13">
        <f>+C83+C76+C74+C59+C56</f>
        <v>737500</v>
      </c>
      <c r="D93" s="13">
        <f>+D83+D76+D74+D59+D56</f>
        <v>1039500</v>
      </c>
    </row>
    <row r="97" spans="2:4" ht="15">
      <c r="B97" s="20" t="s">
        <v>71</v>
      </c>
      <c r="C97" s="21" t="str">
        <f>+IF(C52-C93=0,"OK",(C52-C93))</f>
        <v>OK</v>
      </c>
      <c r="D97" s="21" t="str">
        <f>+IF(D52-D93=0,"OK",(D52-D93))</f>
        <v>OK</v>
      </c>
    </row>
    <row r="103" spans="3:4" ht="15">
      <c r="C103" s="22">
        <f>+C5-C56</f>
        <v>-11000</v>
      </c>
      <c r="D103" s="22">
        <f>+C5-D5+D56-C56</f>
        <v>-156500</v>
      </c>
    </row>
  </sheetData>
  <sheetProtection/>
  <hyperlinks>
    <hyperlink ref="H2" location="'cash flow'!A1" display="CASH FLOW"/>
    <hyperlink ref="G2" location="CE!A1" display="CONTO ECONOMIC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7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" sqref="C5"/>
    </sheetView>
  </sheetViews>
  <sheetFormatPr defaultColWidth="9.140625" defaultRowHeight="15"/>
  <cols>
    <col min="1" max="1" width="68.140625" style="1" bestFit="1" customWidth="1"/>
    <col min="2" max="3" width="11.57421875" style="1" bestFit="1" customWidth="1"/>
    <col min="4" max="4" width="9.140625" style="1" customWidth="1"/>
    <col min="5" max="5" width="19.421875" style="1" bestFit="1" customWidth="1"/>
    <col min="6" max="6" width="11.28125" style="1" bestFit="1" customWidth="1"/>
    <col min="7" max="16384" width="9.140625" style="1" customWidth="1"/>
  </cols>
  <sheetData>
    <row r="1" ht="15"/>
    <row r="2" ht="15"/>
    <row r="3" spans="1:6" ht="22.5" customHeight="1" thickBot="1">
      <c r="A3" s="5" t="s">
        <v>4</v>
      </c>
      <c r="B3" s="5" t="s">
        <v>1</v>
      </c>
      <c r="C3" s="5" t="s">
        <v>0</v>
      </c>
      <c r="E3" s="26" t="s">
        <v>183</v>
      </c>
      <c r="F3" s="25" t="s">
        <v>184</v>
      </c>
    </row>
    <row r="4" spans="1:3" s="3" customFormat="1" ht="15.75" thickBot="1">
      <c r="A4" s="15" t="s">
        <v>121</v>
      </c>
      <c r="B4" s="13">
        <f>+SUM(B6:B9)-B5+B10</f>
        <v>530000</v>
      </c>
      <c r="C4" s="13">
        <f>+SUM(C6:C9)-C5+C10</f>
        <v>590000</v>
      </c>
    </row>
    <row r="5" spans="1:3" s="3" customFormat="1" ht="15">
      <c r="A5" s="11" t="s">
        <v>78</v>
      </c>
      <c r="B5" s="6">
        <v>0</v>
      </c>
      <c r="C5" s="6">
        <f>+B10</f>
        <v>100000</v>
      </c>
    </row>
    <row r="6" spans="1:3" s="3" customFormat="1" ht="15">
      <c r="A6" s="11" t="s">
        <v>79</v>
      </c>
      <c r="B6" s="6">
        <v>250000</v>
      </c>
      <c r="C6" s="6">
        <v>300000</v>
      </c>
    </row>
    <row r="7" spans="1:3" s="3" customFormat="1" ht="15">
      <c r="A7" s="11" t="s">
        <v>80</v>
      </c>
      <c r="B7" s="6">
        <v>100000</v>
      </c>
      <c r="C7" s="6">
        <v>130000</v>
      </c>
    </row>
    <row r="8" spans="1:3" s="3" customFormat="1" ht="15">
      <c r="A8" s="11" t="s">
        <v>81</v>
      </c>
      <c r="B8" s="6">
        <v>50000</v>
      </c>
      <c r="C8" s="6">
        <v>70000</v>
      </c>
    </row>
    <row r="9" spans="1:3" s="3" customFormat="1" ht="15">
      <c r="A9" s="11" t="s">
        <v>82</v>
      </c>
      <c r="B9" s="6">
        <v>30000</v>
      </c>
      <c r="C9" s="6">
        <v>45000</v>
      </c>
    </row>
    <row r="10" spans="1:3" s="3" customFormat="1" ht="15">
      <c r="A10" s="11" t="s">
        <v>83</v>
      </c>
      <c r="B10" s="6">
        <f>+SP!C21</f>
        <v>100000</v>
      </c>
      <c r="C10" s="6">
        <f>+SP!D21</f>
        <v>145000</v>
      </c>
    </row>
    <row r="11" spans="2:3" ht="15.75" thickBot="1">
      <c r="B11" s="17"/>
      <c r="C11" s="17"/>
    </row>
    <row r="12" spans="1:3" s="3" customFormat="1" ht="15.75" thickBot="1">
      <c r="A12" s="8" t="s">
        <v>122</v>
      </c>
      <c r="B12" s="8">
        <f>+B14+B15-B13</f>
        <v>160000</v>
      </c>
      <c r="C12" s="8">
        <f>+C14+C15-C13</f>
        <v>15000</v>
      </c>
    </row>
    <row r="13" spans="1:3" s="3" customFormat="1" ht="15">
      <c r="A13" s="11" t="s">
        <v>84</v>
      </c>
      <c r="B13" s="6">
        <v>0</v>
      </c>
      <c r="C13" s="6">
        <f>+B15</f>
        <v>30000</v>
      </c>
    </row>
    <row r="14" spans="1:3" s="3" customFormat="1" ht="15">
      <c r="A14" s="11" t="s">
        <v>85</v>
      </c>
      <c r="B14" s="6">
        <v>130000</v>
      </c>
      <c r="C14" s="6">
        <v>0</v>
      </c>
    </row>
    <row r="15" spans="1:3" s="3" customFormat="1" ht="15">
      <c r="A15" s="11" t="s">
        <v>86</v>
      </c>
      <c r="B15" s="6">
        <f>+SP!C22</f>
        <v>30000</v>
      </c>
      <c r="C15" s="6">
        <f>+SP!D22</f>
        <v>45000</v>
      </c>
    </row>
    <row r="16" spans="2:3" ht="15.75" thickBot="1">
      <c r="B16" s="17"/>
      <c r="C16" s="17"/>
    </row>
    <row r="17" spans="1:3" s="3" customFormat="1" ht="15.75" thickBot="1">
      <c r="A17" s="15" t="s">
        <v>72</v>
      </c>
      <c r="B17" s="13">
        <f>+B4-B12</f>
        <v>370000</v>
      </c>
      <c r="C17" s="13">
        <f>+C4-C12</f>
        <v>575000</v>
      </c>
    </row>
    <row r="18" spans="2:3" s="3" customFormat="1" ht="15.75" thickBot="1">
      <c r="B18" s="18"/>
      <c r="C18" s="18"/>
    </row>
    <row r="19" spans="1:3" s="3" customFormat="1" ht="15.75" thickBot="1">
      <c r="A19" s="8" t="s">
        <v>123</v>
      </c>
      <c r="B19" s="8">
        <f>+B20+B22+B25</f>
        <v>27000</v>
      </c>
      <c r="C19" s="8">
        <f>+C20+C22+C25</f>
        <v>30000</v>
      </c>
    </row>
    <row r="20" spans="1:3" s="3" customFormat="1" ht="15">
      <c r="A20" s="3" t="s">
        <v>88</v>
      </c>
      <c r="B20" s="4">
        <f>+B21</f>
        <v>15000</v>
      </c>
      <c r="C20" s="4">
        <f>+C21</f>
        <v>16000</v>
      </c>
    </row>
    <row r="21" spans="1:3" ht="15">
      <c r="A21" s="11" t="s">
        <v>87</v>
      </c>
      <c r="B21" s="6">
        <v>15000</v>
      </c>
      <c r="C21" s="6">
        <v>16000</v>
      </c>
    </row>
    <row r="22" spans="1:3" s="3" customFormat="1" ht="15">
      <c r="A22" s="3" t="s">
        <v>89</v>
      </c>
      <c r="B22" s="4">
        <f>+SUM(B23:B24)</f>
        <v>10000</v>
      </c>
      <c r="C22" s="4">
        <f>+SUM(C23:C24)</f>
        <v>14000</v>
      </c>
    </row>
    <row r="23" spans="1:3" ht="15">
      <c r="A23" s="11" t="s">
        <v>90</v>
      </c>
      <c r="B23" s="6">
        <v>5000</v>
      </c>
      <c r="C23" s="6">
        <v>7000</v>
      </c>
    </row>
    <row r="24" spans="1:3" ht="15">
      <c r="A24" s="11" t="s">
        <v>91</v>
      </c>
      <c r="B24" s="6">
        <v>5000</v>
      </c>
      <c r="C24" s="6">
        <v>7000</v>
      </c>
    </row>
    <row r="25" spans="1:3" s="3" customFormat="1" ht="15">
      <c r="A25" s="3" t="s">
        <v>92</v>
      </c>
      <c r="B25" s="4">
        <v>2000</v>
      </c>
      <c r="C25" s="4">
        <v>0</v>
      </c>
    </row>
    <row r="26" spans="2:3" ht="15.75" thickBot="1">
      <c r="B26" s="17"/>
      <c r="C26" s="17"/>
    </row>
    <row r="27" spans="1:3" s="3" customFormat="1" ht="15.75" thickBot="1">
      <c r="A27" s="15" t="s">
        <v>73</v>
      </c>
      <c r="B27" s="13">
        <f>+B17-B19</f>
        <v>343000</v>
      </c>
      <c r="C27" s="13">
        <f>+C17-C19</f>
        <v>545000</v>
      </c>
    </row>
    <row r="28" spans="1:3" ht="15">
      <c r="A28" s="3"/>
      <c r="B28" s="18"/>
      <c r="C28" s="18"/>
    </row>
    <row r="29" spans="1:3" s="3" customFormat="1" ht="15">
      <c r="A29" s="3" t="s">
        <v>124</v>
      </c>
      <c r="B29" s="4">
        <f>+B30+B39+B47+B54</f>
        <v>293500</v>
      </c>
      <c r="C29" s="4">
        <f>+C30+C39+C47+C54</f>
        <v>146000</v>
      </c>
    </row>
    <row r="30" spans="1:3" s="3" customFormat="1" ht="15">
      <c r="A30" s="3" t="s">
        <v>93</v>
      </c>
      <c r="B30" s="4">
        <f>SUM(B31:B38)</f>
        <v>20500</v>
      </c>
      <c r="C30" s="4">
        <f>SUM(C31:C38)</f>
        <v>25000</v>
      </c>
    </row>
    <row r="31" spans="1:3" ht="15">
      <c r="A31" s="11" t="s">
        <v>94</v>
      </c>
      <c r="B31" s="6">
        <f>+SP!C28+SP!C35+SP!C36+SP!C37</f>
        <v>11000</v>
      </c>
      <c r="C31" s="6">
        <f>+SP!D28+SP!D35+SP!D36+SP!D37-(+SP!C28+SP!C35+SP!C36+SP!C37)</f>
        <v>13000</v>
      </c>
    </row>
    <row r="32" spans="1:3" ht="15">
      <c r="A32" s="11" t="s">
        <v>95</v>
      </c>
      <c r="B32" s="6">
        <v>500</v>
      </c>
      <c r="C32" s="6">
        <v>0</v>
      </c>
    </row>
    <row r="33" spans="1:3" ht="15">
      <c r="A33" s="11" t="s">
        <v>96</v>
      </c>
      <c r="B33" s="6">
        <v>5000</v>
      </c>
      <c r="C33" s="6">
        <v>6500</v>
      </c>
    </row>
    <row r="34" spans="1:3" ht="15">
      <c r="A34" s="11" t="s">
        <v>97</v>
      </c>
      <c r="B34" s="6">
        <v>2000</v>
      </c>
      <c r="C34" s="6">
        <v>3000</v>
      </c>
    </row>
    <row r="35" spans="1:3" ht="15">
      <c r="A35" s="11" t="s">
        <v>98</v>
      </c>
      <c r="B35" s="6">
        <v>0</v>
      </c>
      <c r="C35" s="6">
        <v>0</v>
      </c>
    </row>
    <row r="36" spans="1:3" ht="15">
      <c r="A36" s="11" t="s">
        <v>99</v>
      </c>
      <c r="B36" s="6">
        <v>0</v>
      </c>
      <c r="C36" s="6">
        <v>0</v>
      </c>
    </row>
    <row r="37" spans="1:3" ht="15">
      <c r="A37" s="11" t="s">
        <v>100</v>
      </c>
      <c r="B37" s="6">
        <v>2000</v>
      </c>
      <c r="C37" s="6">
        <v>2500</v>
      </c>
    </row>
    <row r="38" spans="1:3" ht="15">
      <c r="A38" s="11" t="s">
        <v>101</v>
      </c>
      <c r="B38" s="6">
        <v>0</v>
      </c>
      <c r="C38" s="6">
        <v>0</v>
      </c>
    </row>
    <row r="39" spans="1:3" s="3" customFormat="1" ht="15">
      <c r="A39" s="3" t="s">
        <v>102</v>
      </c>
      <c r="B39" s="4">
        <f>SUM(B40:B46)</f>
        <v>139500</v>
      </c>
      <c r="C39" s="4">
        <f>SUM(C40:C46)</f>
        <v>64500</v>
      </c>
    </row>
    <row r="40" spans="1:3" ht="15">
      <c r="A40" s="11" t="s">
        <v>103</v>
      </c>
      <c r="B40" s="6">
        <v>0</v>
      </c>
      <c r="C40" s="6">
        <v>0</v>
      </c>
    </row>
    <row r="41" spans="1:3" ht="15">
      <c r="A41" s="11" t="s">
        <v>104</v>
      </c>
      <c r="B41" s="6">
        <v>3000</v>
      </c>
      <c r="C41" s="6">
        <v>3000</v>
      </c>
    </row>
    <row r="42" spans="1:3" ht="15">
      <c r="A42" s="11" t="s">
        <v>105</v>
      </c>
      <c r="B42" s="6">
        <v>2000</v>
      </c>
      <c r="C42" s="6">
        <v>3000</v>
      </c>
    </row>
    <row r="43" spans="1:3" ht="15">
      <c r="A43" s="11" t="s">
        <v>106</v>
      </c>
      <c r="B43" s="6">
        <v>1000</v>
      </c>
      <c r="C43" s="6">
        <v>2000</v>
      </c>
    </row>
    <row r="44" spans="1:3" ht="15">
      <c r="A44" s="11" t="s">
        <v>107</v>
      </c>
      <c r="B44" s="6">
        <v>0</v>
      </c>
      <c r="C44" s="6">
        <v>0</v>
      </c>
    </row>
    <row r="45" spans="2:3" ht="15">
      <c r="B45" s="17"/>
      <c r="C45" s="17"/>
    </row>
    <row r="46" spans="1:3" s="3" customFormat="1" ht="15">
      <c r="A46" s="3" t="s">
        <v>125</v>
      </c>
      <c r="B46" s="4">
        <f>+B47+B54</f>
        <v>133500</v>
      </c>
      <c r="C46" s="4">
        <f>+C47+C54</f>
        <v>56500</v>
      </c>
    </row>
    <row r="47" spans="1:3" s="3" customFormat="1" ht="15">
      <c r="A47" s="3" t="s">
        <v>108</v>
      </c>
      <c r="B47" s="4">
        <f>SUM(B48:B53)</f>
        <v>38500</v>
      </c>
      <c r="C47" s="4">
        <f>SUM(C48:C53)</f>
        <v>38500</v>
      </c>
    </row>
    <row r="48" spans="1:3" ht="15">
      <c r="A48" s="11" t="s">
        <v>109</v>
      </c>
      <c r="B48" s="6">
        <v>5000</v>
      </c>
      <c r="C48" s="6">
        <v>5000</v>
      </c>
    </row>
    <row r="49" spans="1:3" ht="15">
      <c r="A49" s="11" t="s">
        <v>110</v>
      </c>
      <c r="B49" s="6">
        <v>0</v>
      </c>
      <c r="C49" s="6">
        <v>0</v>
      </c>
    </row>
    <row r="50" spans="1:3" ht="15">
      <c r="A50" s="11" t="s">
        <v>111</v>
      </c>
      <c r="B50" s="6">
        <v>500</v>
      </c>
      <c r="C50" s="6">
        <v>500</v>
      </c>
    </row>
    <row r="51" spans="1:3" ht="15">
      <c r="A51" s="11" t="s">
        <v>112</v>
      </c>
      <c r="B51" s="6">
        <v>3000</v>
      </c>
      <c r="C51" s="6">
        <v>3000</v>
      </c>
    </row>
    <row r="52" spans="1:3" ht="15">
      <c r="A52" s="11" t="s">
        <v>113</v>
      </c>
      <c r="B52" s="6">
        <v>30000</v>
      </c>
      <c r="C52" s="6">
        <v>30000</v>
      </c>
    </row>
    <row r="53" spans="1:3" ht="15">
      <c r="A53" s="11" t="s">
        <v>114</v>
      </c>
      <c r="B53" s="6">
        <v>0</v>
      </c>
      <c r="C53" s="6">
        <v>0</v>
      </c>
    </row>
    <row r="54" spans="1:3" s="3" customFormat="1" ht="15">
      <c r="A54" s="3" t="s">
        <v>115</v>
      </c>
      <c r="B54" s="4">
        <f>SUM(B55:B59)</f>
        <v>95000</v>
      </c>
      <c r="C54" s="4">
        <f>SUM(C55:C59)</f>
        <v>18000</v>
      </c>
    </row>
    <row r="55" spans="1:3" ht="15">
      <c r="A55" s="11" t="s">
        <v>116</v>
      </c>
      <c r="B55" s="6">
        <v>2000</v>
      </c>
      <c r="C55" s="6">
        <v>0</v>
      </c>
    </row>
    <row r="56" spans="1:3" ht="15">
      <c r="A56" s="11" t="s">
        <v>117</v>
      </c>
      <c r="B56" s="6">
        <f>+SP!C46</f>
        <v>5000</v>
      </c>
      <c r="C56" s="6">
        <f>+SP!D47+SP!D48+SP!D49-SP!C47-SP!C48-SP!C49</f>
        <v>10000</v>
      </c>
    </row>
    <row r="57" spans="1:3" ht="15">
      <c r="A57" s="11" t="s">
        <v>118</v>
      </c>
      <c r="B57" s="6">
        <v>0</v>
      </c>
      <c r="C57" s="6">
        <v>0</v>
      </c>
    </row>
    <row r="58" spans="1:3" ht="15">
      <c r="A58" s="11" t="s">
        <v>119</v>
      </c>
      <c r="B58" s="6">
        <v>80000</v>
      </c>
      <c r="C58" s="6">
        <v>0</v>
      </c>
    </row>
    <row r="59" spans="1:3" ht="15">
      <c r="A59" s="11" t="s">
        <v>120</v>
      </c>
      <c r="B59" s="6">
        <f>+SP!C79</f>
        <v>8000</v>
      </c>
      <c r="C59" s="6">
        <f>+SP!D79-SP!C79</f>
        <v>8000</v>
      </c>
    </row>
    <row r="60" spans="2:3" ht="15.75" thickBot="1">
      <c r="B60" s="6"/>
      <c r="C60" s="6"/>
    </row>
    <row r="61" spans="1:3" s="3" customFormat="1" ht="15.75" thickBot="1">
      <c r="A61" s="15" t="s">
        <v>74</v>
      </c>
      <c r="B61" s="13">
        <f>+B27-B29</f>
        <v>49500</v>
      </c>
      <c r="C61" s="13">
        <f>+C27-C29</f>
        <v>399000</v>
      </c>
    </row>
    <row r="62" spans="2:3" ht="15">
      <c r="B62" s="17"/>
      <c r="C62" s="17"/>
    </row>
    <row r="63" spans="1:3" s="3" customFormat="1" ht="15">
      <c r="A63" s="3" t="s">
        <v>126</v>
      </c>
      <c r="B63" s="4">
        <f>SUM(B64:B65)</f>
        <v>3000</v>
      </c>
      <c r="C63" s="4">
        <f>SUM(C64:C65)</f>
        <v>1000</v>
      </c>
    </row>
    <row r="64" spans="1:3" ht="15">
      <c r="A64" s="11" t="s">
        <v>131</v>
      </c>
      <c r="B64" s="6">
        <v>3000</v>
      </c>
      <c r="C64" s="6">
        <v>1000</v>
      </c>
    </row>
    <row r="65" spans="1:3" ht="15">
      <c r="A65" s="11" t="s">
        <v>132</v>
      </c>
      <c r="B65" s="6">
        <v>0</v>
      </c>
      <c r="C65" s="6">
        <v>0</v>
      </c>
    </row>
    <row r="66" spans="2:3" ht="15">
      <c r="B66" s="17"/>
      <c r="C66" s="17"/>
    </row>
    <row r="67" spans="1:3" s="3" customFormat="1" ht="15">
      <c r="A67" s="3" t="s">
        <v>127</v>
      </c>
      <c r="B67" s="4">
        <f>-SUM(B68:B69)+B70</f>
        <v>-5000</v>
      </c>
      <c r="C67" s="4">
        <f>-SUM(C68:C69)+C70</f>
        <v>-5500</v>
      </c>
    </row>
    <row r="68" spans="1:3" ht="15">
      <c r="A68" s="11" t="s">
        <v>128</v>
      </c>
      <c r="B68" s="6">
        <v>3000</v>
      </c>
      <c r="C68" s="6">
        <v>3500</v>
      </c>
    </row>
    <row r="69" spans="1:3" ht="15">
      <c r="A69" s="11" t="s">
        <v>129</v>
      </c>
      <c r="B69" s="6">
        <v>2000</v>
      </c>
      <c r="C69" s="6">
        <v>2000</v>
      </c>
    </row>
    <row r="70" spans="1:3" ht="15">
      <c r="A70" s="11" t="s">
        <v>130</v>
      </c>
      <c r="B70" s="6">
        <v>0</v>
      </c>
      <c r="C70" s="6">
        <v>0</v>
      </c>
    </row>
    <row r="71" spans="2:3" ht="15.75" thickBot="1">
      <c r="B71" s="17"/>
      <c r="C71" s="17"/>
    </row>
    <row r="72" spans="1:3" s="3" customFormat="1" ht="15.75" thickBot="1">
      <c r="A72" s="15" t="s">
        <v>75</v>
      </c>
      <c r="B72" s="13">
        <f>+B61+B63+B67</f>
        <v>47500</v>
      </c>
      <c r="C72" s="13">
        <f>+C61+C63+C67</f>
        <v>394500</v>
      </c>
    </row>
    <row r="73" spans="2:3" s="3" customFormat="1" ht="15">
      <c r="B73" s="18"/>
      <c r="C73" s="18"/>
    </row>
    <row r="74" spans="1:3" ht="15">
      <c r="A74" s="3" t="s">
        <v>76</v>
      </c>
      <c r="B74" s="4">
        <v>30000</v>
      </c>
      <c r="C74" s="4">
        <v>190000</v>
      </c>
    </row>
    <row r="75" spans="2:3" ht="15.75" thickBot="1">
      <c r="B75" s="17"/>
      <c r="C75" s="17"/>
    </row>
    <row r="76" spans="1:3" s="3" customFormat="1" ht="15.75" thickBot="1">
      <c r="A76" s="15" t="s">
        <v>77</v>
      </c>
      <c r="B76" s="13">
        <f>+B72-B74</f>
        <v>17500</v>
      </c>
      <c r="C76" s="13">
        <f>+C72-C74</f>
        <v>204500</v>
      </c>
    </row>
  </sheetData>
  <sheetProtection/>
  <hyperlinks>
    <hyperlink ref="F3" location="'cash flow'!A1" display="CASH FLOW"/>
    <hyperlink ref="E3" location="SP!A1" display="STATO PATRIMONIAL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56"/>
  <sheetViews>
    <sheetView zoomScalePageLayoutView="0" workbookViewId="0" topLeftCell="A1">
      <selection activeCell="D56" sqref="D56"/>
    </sheetView>
  </sheetViews>
  <sheetFormatPr defaultColWidth="9.140625" defaultRowHeight="15"/>
  <cols>
    <col min="1" max="1" width="9.140625" style="1" customWidth="1"/>
    <col min="2" max="2" width="49.57421875" style="1" bestFit="1" customWidth="1"/>
    <col min="3" max="4" width="9.7109375" style="1" bestFit="1" customWidth="1"/>
    <col min="5" max="6" width="9.140625" style="1" customWidth="1"/>
    <col min="7" max="7" width="20.8515625" style="1" bestFit="1" customWidth="1"/>
    <col min="8" max="8" width="19.421875" style="1" bestFit="1" customWidth="1"/>
    <col min="9" max="16384" width="9.140625" style="1" customWidth="1"/>
  </cols>
  <sheetData>
    <row r="1" ht="15"/>
    <row r="2" ht="15">
      <c r="C2" s="2"/>
    </row>
    <row r="3" ht="15">
      <c r="C3" s="2"/>
    </row>
    <row r="4" spans="2:8" ht="15.75" thickBot="1">
      <c r="B4" s="5" t="s">
        <v>143</v>
      </c>
      <c r="C4" s="5" t="s">
        <v>1</v>
      </c>
      <c r="D4" s="5" t="s">
        <v>0</v>
      </c>
      <c r="G4" s="26" t="s">
        <v>183</v>
      </c>
      <c r="H4" s="25" t="s">
        <v>4</v>
      </c>
    </row>
    <row r="5" spans="2:4" ht="15.75" thickBot="1">
      <c r="B5" s="12" t="s">
        <v>182</v>
      </c>
      <c r="C5" s="13">
        <f>+'CE'!B61</f>
        <v>49500</v>
      </c>
      <c r="D5" s="13">
        <f>+'CE'!C61</f>
        <v>399000</v>
      </c>
    </row>
    <row r="6" spans="2:4" ht="15">
      <c r="B6" s="9" t="s">
        <v>144</v>
      </c>
      <c r="C6" s="6">
        <f>+'CE'!B59</f>
        <v>8000</v>
      </c>
      <c r="D6" s="6">
        <f>+'CE'!C59</f>
        <v>8000</v>
      </c>
    </row>
    <row r="7" spans="2:4" ht="15.75" thickBot="1">
      <c r="B7" s="10" t="s">
        <v>145</v>
      </c>
      <c r="C7" s="7">
        <f>+'CE'!B31+'CE'!B56</f>
        <v>16000</v>
      </c>
      <c r="D7" s="7">
        <f>+'CE'!C31+'CE'!C56</f>
        <v>23000</v>
      </c>
    </row>
    <row r="8" spans="2:4" s="3" customFormat="1" ht="15.75" thickBot="1">
      <c r="B8" s="12" t="s">
        <v>146</v>
      </c>
      <c r="C8" s="13">
        <f>+SUM(C5:C7)</f>
        <v>73500</v>
      </c>
      <c r="D8" s="13">
        <f>+SUM(D5:D7)</f>
        <v>430000</v>
      </c>
    </row>
    <row r="9" s="3" customFormat="1" ht="15.75" thickBot="1"/>
    <row r="10" spans="2:4" s="3" customFormat="1" ht="15.75" thickBot="1">
      <c r="B10" s="8" t="s">
        <v>147</v>
      </c>
      <c r="C10" s="8">
        <f>SUM(C11:C21)</f>
        <v>-310000</v>
      </c>
      <c r="D10" s="8">
        <f>SUM(D11:D21)</f>
        <v>-54500</v>
      </c>
    </row>
    <row r="11" spans="2:4" ht="15">
      <c r="B11" s="9" t="s">
        <v>148</v>
      </c>
      <c r="C11" s="14">
        <f>-SP!C8</f>
        <v>-450000</v>
      </c>
      <c r="D11" s="14">
        <f>+SP!C8-SP!D8</f>
        <v>-100000</v>
      </c>
    </row>
    <row r="12" spans="2:4" ht="15">
      <c r="B12" s="11" t="s">
        <v>149</v>
      </c>
      <c r="C12" s="6">
        <f>-SP!C12+SP!C66</f>
        <v>104000</v>
      </c>
      <c r="D12" s="6">
        <f>+SP!C12-SP!D12+SP!D66-SP!C66</f>
        <v>41000</v>
      </c>
    </row>
    <row r="13" spans="2:4" ht="15">
      <c r="B13" s="11" t="s">
        <v>181</v>
      </c>
      <c r="C13" s="6">
        <f>-SP!C18</f>
        <v>0</v>
      </c>
      <c r="D13" s="6">
        <f>+SP!C18-SP!D18</f>
        <v>0</v>
      </c>
    </row>
    <row r="14" spans="2:4" ht="15">
      <c r="B14" s="11" t="s">
        <v>150</v>
      </c>
      <c r="C14" s="6"/>
      <c r="D14" s="6"/>
    </row>
    <row r="15" spans="2:4" ht="15">
      <c r="B15" s="11" t="s">
        <v>151</v>
      </c>
      <c r="C15" s="6">
        <f>-SP!C20</f>
        <v>-130000</v>
      </c>
      <c r="D15" s="6">
        <f>+SP!C20-SP!D20</f>
        <v>-60000</v>
      </c>
    </row>
    <row r="16" spans="2:4" ht="15">
      <c r="B16" s="11" t="s">
        <v>152</v>
      </c>
      <c r="C16" s="6">
        <f>+SP!C61</f>
        <v>150000</v>
      </c>
      <c r="D16" s="6">
        <f>+SP!D61-SP!C61</f>
        <v>40000</v>
      </c>
    </row>
    <row r="17" spans="2:4" ht="15">
      <c r="B17" s="11" t="s">
        <v>154</v>
      </c>
      <c r="C17" s="6">
        <f>+SP!C63</f>
        <v>0</v>
      </c>
      <c r="D17" s="6">
        <f>+SP!D63-SP!C63</f>
        <v>0</v>
      </c>
    </row>
    <row r="18" spans="2:4" ht="15">
      <c r="B18" s="11" t="s">
        <v>155</v>
      </c>
      <c r="C18" s="6">
        <f>+SP!C64-SP!C9</f>
        <v>5000</v>
      </c>
      <c r="D18" s="6">
        <f>+SP!D64-SP!C64+SP!C9-SP!D9</f>
        <v>500</v>
      </c>
    </row>
    <row r="19" spans="2:4" ht="15">
      <c r="B19" s="11" t="s">
        <v>156</v>
      </c>
      <c r="C19" s="6">
        <f>-SP!C15+SP!C70</f>
        <v>1000</v>
      </c>
      <c r="D19" s="6">
        <f>+SP!C15-SP!D15+SP!D70-SP!C70</f>
        <v>22000</v>
      </c>
    </row>
    <row r="20" spans="2:4" ht="15">
      <c r="B20" s="11" t="s">
        <v>157</v>
      </c>
      <c r="C20" s="6">
        <f>+SP!C69</f>
        <v>10000</v>
      </c>
      <c r="D20" s="6">
        <f>+SP!D69-SP!C69</f>
        <v>2000</v>
      </c>
    </row>
    <row r="21" ht="15">
      <c r="C21" s="2"/>
    </row>
    <row r="22" ht="15.75" thickBot="1"/>
    <row r="23" spans="2:4" s="3" customFormat="1" ht="15.75" thickBot="1">
      <c r="B23" s="15" t="s">
        <v>159</v>
      </c>
      <c r="C23" s="13">
        <f>+C8+C10</f>
        <v>-236500</v>
      </c>
      <c r="D23" s="13">
        <f>+D8+D10</f>
        <v>375500</v>
      </c>
    </row>
    <row r="24" s="3" customFormat="1" ht="15.75" thickBot="1">
      <c r="I24" s="3" t="s">
        <v>185</v>
      </c>
    </row>
    <row r="25" spans="2:4" s="3" customFormat="1" ht="15.75" thickBot="1">
      <c r="B25" s="8" t="s">
        <v>160</v>
      </c>
      <c r="C25" s="8">
        <f>+C26+C29</f>
        <v>-134500</v>
      </c>
      <c r="D25" s="8">
        <f>+D26+D29</f>
        <v>-44500</v>
      </c>
    </row>
    <row r="26" spans="2:4" ht="15">
      <c r="B26" s="3" t="s">
        <v>161</v>
      </c>
      <c r="C26" s="4">
        <f>SUM(C27:C28)</f>
        <v>-135000</v>
      </c>
      <c r="D26" s="4">
        <f>SUM(D27:D28)</f>
        <v>-45000</v>
      </c>
    </row>
    <row r="27" spans="2:4" ht="15">
      <c r="B27" s="11" t="s">
        <v>162</v>
      </c>
      <c r="C27" s="6">
        <f>-SP!C25-SP!C30-SP!C39</f>
        <v>-110000</v>
      </c>
      <c r="D27" s="6">
        <f>+SP!C25+SP!C30+SP!C39-SP!D25-SP!D30-SP!D39</f>
        <v>-20000</v>
      </c>
    </row>
    <row r="28" spans="2:4" ht="15">
      <c r="B28" s="11" t="s">
        <v>163</v>
      </c>
      <c r="C28" s="6">
        <f>-SP!C42</f>
        <v>-25000</v>
      </c>
      <c r="D28" s="6">
        <f>+SP!C42-SP!D42</f>
        <v>-25000</v>
      </c>
    </row>
    <row r="29" spans="2:4" ht="15">
      <c r="B29" s="3" t="s">
        <v>164</v>
      </c>
      <c r="C29" s="4">
        <f>SUM(C30:C31)</f>
        <v>500</v>
      </c>
      <c r="D29" s="4">
        <f>SUM(D30:D31)</f>
        <v>500</v>
      </c>
    </row>
    <row r="30" spans="2:4" ht="15">
      <c r="B30" s="11" t="s">
        <v>162</v>
      </c>
      <c r="C30" s="6">
        <f>+SP!C29+SP!C38</f>
        <v>500</v>
      </c>
      <c r="D30" s="6">
        <f>+SP!D29-SP!C29+SP!D38-SP!C38</f>
        <v>500</v>
      </c>
    </row>
    <row r="31" spans="2:4" ht="15">
      <c r="B31" s="11" t="s">
        <v>163</v>
      </c>
      <c r="C31" s="6">
        <f>+SP!C50</f>
        <v>0</v>
      </c>
      <c r="D31" s="6">
        <f>+SP!D50-SP!C50</f>
        <v>0</v>
      </c>
    </row>
    <row r="32" ht="15.75" thickBot="1"/>
    <row r="33" spans="2:4" s="3" customFormat="1" ht="15.75" thickBot="1">
      <c r="B33" s="15" t="s">
        <v>165</v>
      </c>
      <c r="C33" s="13">
        <f>+C23+C25</f>
        <v>-371000</v>
      </c>
      <c r="D33" s="13">
        <f>+D23+D25</f>
        <v>331000</v>
      </c>
    </row>
    <row r="34" ht="15.75" thickBot="1"/>
    <row r="35" spans="2:4" s="3" customFormat="1" ht="15.75" thickBot="1">
      <c r="B35" s="8" t="s">
        <v>166</v>
      </c>
      <c r="C35" s="8">
        <f>SUM(C36:C40)</f>
        <v>246000</v>
      </c>
      <c r="D35" s="8">
        <f>SUM(D36:D40)</f>
        <v>6000</v>
      </c>
    </row>
    <row r="36" spans="2:4" ht="15">
      <c r="B36" s="11" t="s">
        <v>167</v>
      </c>
      <c r="C36" s="6">
        <f>+SP!C77</f>
        <v>140000</v>
      </c>
      <c r="D36" s="6">
        <f>+SP!D77-SP!C77</f>
        <v>-5000</v>
      </c>
    </row>
    <row r="37" spans="2:4" ht="15">
      <c r="B37" s="11" t="s">
        <v>168</v>
      </c>
      <c r="C37" s="6"/>
      <c r="D37" s="6"/>
    </row>
    <row r="38" spans="2:4" ht="15">
      <c r="B38" s="11" t="s">
        <v>169</v>
      </c>
      <c r="C38" s="6">
        <f>+SP!C74</f>
        <v>45000</v>
      </c>
      <c r="D38" s="6">
        <f>+SP!D74-SP!C74</f>
        <v>0</v>
      </c>
    </row>
    <row r="39" spans="2:4" ht="15">
      <c r="B39" s="11" t="s">
        <v>170</v>
      </c>
      <c r="C39" s="6">
        <f>+SP!C80</f>
        <v>1000</v>
      </c>
      <c r="D39" s="6">
        <f>+SP!D80-SP!C80</f>
        <v>1000</v>
      </c>
    </row>
    <row r="40" spans="2:4" ht="15">
      <c r="B40" s="11" t="s">
        <v>153</v>
      </c>
      <c r="C40" s="6">
        <f>+SP!C62</f>
        <v>60000</v>
      </c>
      <c r="D40" s="6">
        <f>+SP!D62-SP!C62</f>
        <v>10000</v>
      </c>
    </row>
    <row r="41" spans="3:4" ht="15">
      <c r="C41" s="2"/>
      <c r="D41" s="2"/>
    </row>
    <row r="42" spans="3:4" ht="15">
      <c r="C42" s="2"/>
      <c r="D42" s="2"/>
    </row>
    <row r="43" spans="2:4" ht="15">
      <c r="B43" s="11" t="s">
        <v>171</v>
      </c>
      <c r="C43" s="6">
        <f>+'CE'!B67</f>
        <v>-5000</v>
      </c>
      <c r="D43" s="6">
        <f>+'CE'!C67</f>
        <v>-5500</v>
      </c>
    </row>
    <row r="44" spans="2:4" ht="15">
      <c r="B44" s="11" t="s">
        <v>172</v>
      </c>
      <c r="C44" s="6">
        <f>+'CE'!B63</f>
        <v>3000</v>
      </c>
      <c r="D44" s="6">
        <f>+'CE'!C63</f>
        <v>1000</v>
      </c>
    </row>
    <row r="45" spans="2:4" ht="15">
      <c r="B45" s="11" t="s">
        <v>173</v>
      </c>
      <c r="C45" s="6">
        <f>-'CE'!B74</f>
        <v>-30000</v>
      </c>
      <c r="D45" s="6">
        <f>-'CE'!C74</f>
        <v>-190000</v>
      </c>
    </row>
    <row r="46" spans="2:4" ht="15">
      <c r="B46" s="11" t="s">
        <v>158</v>
      </c>
      <c r="C46" s="6">
        <f>+SP!C68</f>
        <v>40000</v>
      </c>
      <c r="D46" s="6">
        <f>+SP!D68-SP!C68</f>
        <v>15000</v>
      </c>
    </row>
    <row r="47" ht="15.75" thickBot="1"/>
    <row r="48" spans="2:4" s="3" customFormat="1" ht="15.75" thickBot="1">
      <c r="B48" s="8" t="s">
        <v>174</v>
      </c>
      <c r="C48" s="8">
        <f>+SUM(C49:C52)</f>
        <v>106000</v>
      </c>
      <c r="D48" s="8">
        <f>+SUM(D49:D52)</f>
        <v>-1000</v>
      </c>
    </row>
    <row r="49" spans="2:4" ht="15">
      <c r="B49" s="11" t="s">
        <v>175</v>
      </c>
      <c r="C49" s="6">
        <f>+SP!C84</f>
        <v>100000</v>
      </c>
      <c r="D49" s="6">
        <f>+SP!D84-SP!C84</f>
        <v>0</v>
      </c>
    </row>
    <row r="50" spans="2:4" ht="15">
      <c r="B50" s="11" t="s">
        <v>176</v>
      </c>
      <c r="C50" s="6">
        <f>+SP!C85</f>
        <v>5000</v>
      </c>
      <c r="D50" s="6">
        <f>+SP!D85-SP!C85</f>
        <v>0</v>
      </c>
    </row>
    <row r="51" spans="2:4" ht="15">
      <c r="B51" s="11" t="s">
        <v>177</v>
      </c>
      <c r="C51" s="6">
        <f>+SP!C86</f>
        <v>1000</v>
      </c>
      <c r="D51" s="6">
        <f>+SP!D86-SP!C86</f>
        <v>-1000</v>
      </c>
    </row>
    <row r="52" spans="2:4" ht="15">
      <c r="B52" s="11" t="s">
        <v>178</v>
      </c>
      <c r="C52" s="6">
        <f>+SP!C90</f>
        <v>0</v>
      </c>
      <c r="D52" s="6">
        <f>+SP!D90-SP!C91</f>
        <v>0</v>
      </c>
    </row>
    <row r="53" ht="15.75" thickBot="1"/>
    <row r="54" spans="2:4" s="3" customFormat="1" ht="15.75" thickBot="1">
      <c r="B54" s="15" t="s">
        <v>179</v>
      </c>
      <c r="C54" s="13">
        <f>+C35+C43+C44+C48+C33+C45+C41+C46</f>
        <v>-11000</v>
      </c>
      <c r="D54" s="13">
        <f>+D35+D43+D44+D48+D33+D45+D41+D46</f>
        <v>156500</v>
      </c>
    </row>
    <row r="55" spans="2:4" s="3" customFormat="1" ht="15">
      <c r="B55" s="4"/>
      <c r="C55" s="4"/>
      <c r="D55" s="4"/>
    </row>
    <row r="56" spans="2:4" ht="15">
      <c r="B56" s="1" t="s">
        <v>180</v>
      </c>
      <c r="C56" s="16" t="str">
        <f>IF(+SP!$C$5-SP!$C$57=C54,"ok","errato")</f>
        <v>ok</v>
      </c>
      <c r="D56" s="16" t="str">
        <f>IF(+SP!$D$5-SP!$C$5+SP!$C$56-SP!$D$56=D54,"0k","errato")</f>
        <v>0k</v>
      </c>
    </row>
  </sheetData>
  <sheetProtection/>
  <hyperlinks>
    <hyperlink ref="G4" location="SP!A1" display="STATO PATRIMONIALE"/>
    <hyperlink ref="H4" location="CE!A1" display="CONTO ECONOMIC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gianluca.imperiale</dc:creator>
  <cp:keywords/>
  <dc:description/>
  <cp:lastModifiedBy>Gianluca Imperiale</cp:lastModifiedBy>
  <dcterms:created xsi:type="dcterms:W3CDTF">2012-03-27T15:24:45Z</dcterms:created>
  <dcterms:modified xsi:type="dcterms:W3CDTF">2022-01-16T16:36:05Z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